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Salvos d\2015\Aliger\pos doutorado\PESQUISA CLUSTER\Livro Estatitica-2024\"/>
    </mc:Choice>
  </mc:AlternateContent>
  <xr:revisionPtr revIDLastSave="0" documentId="13_ncr:1_{B700D21A-B8D6-4619-9BEE-2A25F1CFE14F}" xr6:coauthVersionLast="47" xr6:coauthVersionMax="47" xr10:uidLastSave="{00000000-0000-0000-0000-000000000000}"/>
  <bookViews>
    <workbookView xWindow="-120" yWindow="-120" windowWidth="29040" windowHeight="15720" firstSheet="9" activeTab="12" xr2:uid="{BC591C4E-01D3-41B2-B293-D89432EEBA3C}"/>
  </bookViews>
  <sheets>
    <sheet name="CAP1-ITEM1.3" sheetId="3" r:id="rId1"/>
    <sheet name="CAP1-ITEM1.3-INTEIRO" sheetId="4" r:id="rId2"/>
    <sheet name="CAP1-ITEM1.3-LISTA" sheetId="5" r:id="rId3"/>
    <sheet name="CAP1-ITEM1.3-SEM REPOSIÇÃO" sheetId="7" r:id="rId4"/>
    <sheet name="CAP2-ITEM2.2" sheetId="1" r:id="rId5"/>
    <sheet name="CAP2-ITEM2.3" sheetId="2" r:id="rId6"/>
    <sheet name="CAP2-ITEM2.5" sheetId="8" r:id="rId7"/>
    <sheet name="CAP3-3.1-DADOS PRIMITIVOS" sheetId="15" r:id="rId8"/>
    <sheet name="CAP3-3.1-NÃO AGRUPADOS" sheetId="11" r:id="rId9"/>
    <sheet name="CAP3-3.1-AGRUPADOS" sheetId="10" r:id="rId10"/>
    <sheet name="CAP3-MEDIA MOVEL" sheetId="16" r:id="rId11"/>
    <sheet name="CAP3-3.3" sheetId="13" r:id="rId12"/>
    <sheet name="CAP4-4.3" sheetId="17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13" l="1"/>
  <c r="H21" i="16"/>
  <c r="H22" i="16"/>
  <c r="H23" i="16"/>
  <c r="H24" i="16"/>
  <c r="H25" i="16"/>
  <c r="H26" i="16"/>
  <c r="H27" i="16"/>
  <c r="H28" i="16"/>
  <c r="G19" i="16"/>
  <c r="G20" i="16"/>
  <c r="G21" i="16"/>
  <c r="G22" i="16"/>
  <c r="G23" i="16"/>
  <c r="G24" i="16"/>
  <c r="G25" i="16"/>
  <c r="G26" i="16"/>
  <c r="G27" i="16"/>
  <c r="G28" i="16"/>
  <c r="H6" i="16"/>
  <c r="H7" i="16"/>
  <c r="H8" i="16"/>
  <c r="H9" i="16"/>
  <c r="H10" i="16"/>
  <c r="H11" i="16"/>
  <c r="H12" i="16"/>
  <c r="G4" i="16"/>
  <c r="G5" i="16"/>
  <c r="G6" i="16"/>
  <c r="G7" i="16"/>
  <c r="G8" i="16"/>
  <c r="G9" i="16"/>
  <c r="G10" i="16"/>
  <c r="G11" i="16"/>
  <c r="G12" i="16"/>
  <c r="E11" i="16"/>
  <c r="E12" i="16"/>
  <c r="E13" i="16"/>
  <c r="E14" i="16"/>
  <c r="E15" i="16"/>
  <c r="E10" i="16"/>
  <c r="D8" i="16"/>
  <c r="D9" i="16"/>
  <c r="D10" i="16"/>
  <c r="D11" i="16"/>
  <c r="D12" i="16"/>
  <c r="D13" i="16"/>
  <c r="D14" i="16"/>
  <c r="D15" i="16"/>
  <c r="D7" i="16"/>
  <c r="M17" i="10" l="1"/>
  <c r="L17" i="10"/>
  <c r="J18" i="10"/>
  <c r="J17" i="10"/>
  <c r="I17" i="10"/>
  <c r="H17" i="10"/>
  <c r="C18" i="10"/>
  <c r="C16" i="10"/>
  <c r="C15" i="10"/>
  <c r="J8" i="10"/>
  <c r="J4" i="10"/>
  <c r="J5" i="10"/>
  <c r="J6" i="10"/>
  <c r="J7" i="10"/>
  <c r="J3" i="10"/>
  <c r="I4" i="10"/>
  <c r="I5" i="10"/>
  <c r="I6" i="10"/>
  <c r="I7" i="10"/>
  <c r="I3" i="10"/>
  <c r="G4" i="10"/>
  <c r="G5" i="10"/>
  <c r="G6" i="10"/>
  <c r="G7" i="10"/>
  <c r="G3" i="10"/>
  <c r="C14" i="10"/>
  <c r="F8" i="10"/>
  <c r="F4" i="10"/>
  <c r="F5" i="10"/>
  <c r="F6" i="10"/>
  <c r="F7" i="10"/>
  <c r="F3" i="10"/>
  <c r="E4" i="10"/>
  <c r="E5" i="10"/>
  <c r="E6" i="10"/>
  <c r="E7" i="10"/>
  <c r="E3" i="10"/>
  <c r="D26" i="11"/>
  <c r="D25" i="11"/>
  <c r="J27" i="11"/>
  <c r="J25" i="11"/>
  <c r="J24" i="11"/>
  <c r="D24" i="11"/>
  <c r="D23" i="11"/>
  <c r="G13" i="11"/>
  <c r="G4" i="11"/>
  <c r="G5" i="11"/>
  <c r="G6" i="11"/>
  <c r="G7" i="11"/>
  <c r="G8" i="11"/>
  <c r="G9" i="11"/>
  <c r="G10" i="11"/>
  <c r="G11" i="11"/>
  <c r="G12" i="11"/>
  <c r="G3" i="11"/>
  <c r="F13" i="11"/>
  <c r="F4" i="11"/>
  <c r="F5" i="11"/>
  <c r="F6" i="11"/>
  <c r="F7" i="11"/>
  <c r="F8" i="11"/>
  <c r="F9" i="11"/>
  <c r="F10" i="11"/>
  <c r="F11" i="11"/>
  <c r="F12" i="11"/>
  <c r="F3" i="11"/>
  <c r="D4" i="11"/>
  <c r="D5" i="11"/>
  <c r="D6" i="11"/>
  <c r="D7" i="11"/>
  <c r="D8" i="11"/>
  <c r="D9" i="11"/>
  <c r="D10" i="11"/>
  <c r="D11" i="11"/>
  <c r="D12" i="11"/>
  <c r="D3" i="11"/>
  <c r="D22" i="11"/>
  <c r="C13" i="11"/>
  <c r="C4" i="11"/>
  <c r="C5" i="11"/>
  <c r="C6" i="11"/>
  <c r="C7" i="11"/>
  <c r="C8" i="11"/>
  <c r="C9" i="11"/>
  <c r="C10" i="11"/>
  <c r="C11" i="11"/>
  <c r="C12" i="11"/>
  <c r="C3" i="11"/>
  <c r="E28" i="15"/>
  <c r="E27" i="15"/>
  <c r="E26" i="15"/>
  <c r="E25" i="15"/>
  <c r="E24" i="15"/>
  <c r="E22" i="15"/>
  <c r="E23" i="15"/>
  <c r="E21" i="15"/>
  <c r="E20" i="15"/>
  <c r="E16" i="15"/>
  <c r="E17" i="15" s="1"/>
  <c r="E15" i="15"/>
  <c r="E14" i="15"/>
  <c r="E13" i="15"/>
  <c r="E19" i="15" s="1"/>
  <c r="E12" i="15"/>
  <c r="E9" i="15"/>
  <c r="E8" i="15"/>
  <c r="E11" i="15" s="1"/>
  <c r="E6" i="15"/>
  <c r="E5" i="15"/>
  <c r="E7" i="15" s="1"/>
  <c r="E4" i="15"/>
  <c r="E3" i="15"/>
  <c r="E2" i="15"/>
  <c r="G17" i="8"/>
  <c r="G18" i="8"/>
  <c r="G19" i="8"/>
  <c r="G20" i="8"/>
  <c r="G21" i="8"/>
  <c r="G22" i="8"/>
  <c r="G23" i="8"/>
  <c r="G24" i="8"/>
  <c r="G25" i="8"/>
  <c r="G26" i="8"/>
  <c r="G16" i="8"/>
  <c r="F27" i="8"/>
  <c r="F16" i="8" a="1"/>
  <c r="F16" i="8" s="1"/>
  <c r="E10" i="15" l="1"/>
  <c r="E18" i="15"/>
  <c r="F21" i="8"/>
  <c r="F20" i="8"/>
  <c r="F19" i="8"/>
  <c r="F22" i="8"/>
  <c r="F26" i="8"/>
  <c r="F18" i="8"/>
  <c r="F25" i="8"/>
  <c r="F17" i="8"/>
  <c r="F23" i="8"/>
  <c r="F24" i="8"/>
  <c r="D16" i="2" l="1"/>
  <c r="I7" i="2"/>
  <c r="I9" i="2"/>
  <c r="I11" i="2"/>
  <c r="I13" i="2"/>
  <c r="I5" i="2"/>
  <c r="H7" i="2"/>
  <c r="H9" i="2"/>
  <c r="H11" i="2"/>
  <c r="H13" i="2"/>
  <c r="H5" i="2"/>
  <c r="G9" i="2"/>
  <c r="G11" i="2" s="1"/>
  <c r="G13" i="2" s="1"/>
  <c r="G7" i="2"/>
  <c r="G5" i="2"/>
  <c r="F7" i="2"/>
  <c r="F9" i="2"/>
  <c r="F11" i="2"/>
  <c r="F13" i="2"/>
  <c r="F5" i="2"/>
  <c r="E9" i="2"/>
  <c r="E11" i="2" s="1"/>
  <c r="E13" i="2" s="1"/>
  <c r="E7" i="2"/>
  <c r="E5" i="2"/>
  <c r="D13" i="2"/>
  <c r="D7" i="2"/>
  <c r="D9" i="2"/>
  <c r="D11" i="2"/>
  <c r="D5" i="2"/>
  <c r="C14" i="2"/>
  <c r="I6" i="1"/>
  <c r="I7" i="1"/>
  <c r="I8" i="1"/>
  <c r="I9" i="1"/>
  <c r="I10" i="1"/>
  <c r="I11" i="1"/>
  <c r="I12" i="1"/>
  <c r="I13" i="1"/>
  <c r="I14" i="1"/>
  <c r="I5" i="1"/>
  <c r="E15" i="1"/>
  <c r="H7" i="1"/>
  <c r="H8" i="1" s="1"/>
  <c r="H9" i="1" s="1"/>
  <c r="H10" i="1" s="1"/>
  <c r="H11" i="1" s="1"/>
  <c r="H12" i="1" s="1"/>
  <c r="H13" i="1" s="1"/>
  <c r="H14" i="1" s="1"/>
  <c r="H6" i="1"/>
  <c r="H5" i="1"/>
  <c r="G6" i="1"/>
  <c r="G7" i="1"/>
  <c r="G8" i="1"/>
  <c r="G9" i="1"/>
  <c r="G10" i="1"/>
  <c r="G11" i="1"/>
  <c r="G12" i="1"/>
  <c r="G13" i="1"/>
  <c r="G14" i="1"/>
  <c r="G5" i="1"/>
  <c r="F7" i="1"/>
  <c r="F8" i="1"/>
  <c r="F9" i="1" s="1"/>
  <c r="F10" i="1" s="1"/>
  <c r="F11" i="1" s="1"/>
  <c r="F12" i="1" s="1"/>
  <c r="F13" i="1" s="1"/>
  <c r="F14" i="1" s="1"/>
  <c r="F6" i="1"/>
  <c r="F5" i="1"/>
  <c r="E6" i="1"/>
  <c r="E7" i="1"/>
  <c r="E8" i="1"/>
  <c r="E9" i="1"/>
  <c r="E10" i="1"/>
  <c r="E11" i="1"/>
  <c r="E12" i="1"/>
  <c r="E13" i="1"/>
  <c r="E14" i="1"/>
  <c r="E5" i="1"/>
  <c r="D5" i="1" a="1"/>
  <c r="D5" i="1" s="1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38" i="7"/>
  <c r="B39" i="7"/>
  <c r="B40" i="7"/>
  <c r="B41" i="7"/>
  <c r="B42" i="7"/>
  <c r="B43" i="7"/>
  <c r="B44" i="7"/>
  <c r="B45" i="7"/>
  <c r="B21" i="7"/>
  <c r="D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4" i="7"/>
  <c r="C5" i="7"/>
  <c r="C6" i="7"/>
  <c r="C7" i="7"/>
  <c r="C8" i="7"/>
  <c r="C9" i="7"/>
  <c r="C10" i="7"/>
  <c r="C11" i="7"/>
  <c r="C12" i="7"/>
  <c r="C13" i="7"/>
  <c r="C14" i="7"/>
  <c r="C15" i="7"/>
  <c r="C16" i="7"/>
  <c r="C17" i="7"/>
  <c r="C18" i="7"/>
  <c r="C4" i="7"/>
  <c r="C10" i="5"/>
  <c r="C11" i="5"/>
  <c r="C12" i="5"/>
  <c r="C13" i="5"/>
  <c r="C14" i="5"/>
  <c r="C15" i="5"/>
  <c r="C16" i="5"/>
  <c r="C17" i="5"/>
  <c r="C18" i="5"/>
  <c r="C9" i="5"/>
  <c r="D3" i="4"/>
  <c r="C10" i="4"/>
  <c r="B5" i="3"/>
  <c r="F30" i="13"/>
  <c r="F21" i="13"/>
  <c r="F22" i="13"/>
  <c r="F23" i="13"/>
  <c r="F24" i="13"/>
  <c r="F25" i="13"/>
  <c r="F26" i="13"/>
  <c r="F27" i="13"/>
  <c r="F28" i="13"/>
  <c r="F29" i="13"/>
  <c r="F20" i="13"/>
  <c r="E30" i="13"/>
  <c r="E21" i="13"/>
  <c r="E22" i="13"/>
  <c r="E23" i="13"/>
  <c r="E24" i="13"/>
  <c r="E25" i="13"/>
  <c r="E26" i="13"/>
  <c r="E27" i="13"/>
  <c r="E28" i="13"/>
  <c r="E29" i="13"/>
  <c r="E20" i="13"/>
  <c r="D30" i="13"/>
  <c r="D21" i="13"/>
  <c r="D22" i="13"/>
  <c r="D23" i="13"/>
  <c r="D24" i="13"/>
  <c r="D25" i="13"/>
  <c r="D26" i="13"/>
  <c r="D27" i="13"/>
  <c r="D28" i="13"/>
  <c r="D29" i="13"/>
  <c r="D20" i="13"/>
  <c r="C30" i="13"/>
  <c r="B30" i="13"/>
  <c r="J4" i="11"/>
  <c r="K4" i="11" s="1"/>
  <c r="J5" i="11"/>
  <c r="K5" i="11" s="1"/>
  <c r="J6" i="11"/>
  <c r="K6" i="11" s="1"/>
  <c r="J7" i="11"/>
  <c r="K7" i="11" s="1"/>
  <c r="J8" i="11"/>
  <c r="K8" i="11" s="1"/>
  <c r="J9" i="11"/>
  <c r="K9" i="11" s="1"/>
  <c r="J10" i="11"/>
  <c r="K10" i="11" s="1"/>
  <c r="J11" i="11"/>
  <c r="K11" i="11" s="1"/>
  <c r="J12" i="11"/>
  <c r="K12" i="11" s="1"/>
  <c r="H4" i="11"/>
  <c r="I4" i="11" s="1"/>
  <c r="H5" i="11"/>
  <c r="I5" i="11" s="1"/>
  <c r="H6" i="11"/>
  <c r="I6" i="11" s="1"/>
  <c r="H7" i="11"/>
  <c r="I7" i="11" s="1"/>
  <c r="H8" i="11"/>
  <c r="I8" i="11" s="1"/>
  <c r="H9" i="11"/>
  <c r="I9" i="11" s="1"/>
  <c r="H10" i="11"/>
  <c r="I10" i="11" s="1"/>
  <c r="H11" i="11"/>
  <c r="I11" i="11" s="1"/>
  <c r="H12" i="11"/>
  <c r="I12" i="11" s="1"/>
  <c r="B13" i="11"/>
  <c r="D21" i="11" s="1"/>
  <c r="H3" i="11"/>
  <c r="I3" i="11" s="1"/>
  <c r="D8" i="10"/>
  <c r="C13" i="10" s="1"/>
  <c r="M7" i="10"/>
  <c r="N7" i="10" s="1"/>
  <c r="M5" i="10"/>
  <c r="N5" i="10" s="1"/>
  <c r="M4" i="10"/>
  <c r="N4" i="10" s="1"/>
  <c r="K3" i="10"/>
  <c r="L3" i="10" s="1"/>
  <c r="D12" i="1" l="1"/>
  <c r="D11" i="1"/>
  <c r="D10" i="1"/>
  <c r="D9" i="1"/>
  <c r="D8" i="1"/>
  <c r="D15" i="1"/>
  <c r="D7" i="1"/>
  <c r="D14" i="1"/>
  <c r="D6" i="1"/>
  <c r="D13" i="1"/>
  <c r="D21" i="7"/>
  <c r="D30" i="7"/>
  <c r="D38" i="7"/>
  <c r="D45" i="7"/>
  <c r="D37" i="7"/>
  <c r="D29" i="7"/>
  <c r="D44" i="7"/>
  <c r="D36" i="7"/>
  <c r="D28" i="7"/>
  <c r="D43" i="7"/>
  <c r="D35" i="7"/>
  <c r="D27" i="7"/>
  <c r="D42" i="7"/>
  <c r="D34" i="7"/>
  <c r="D26" i="7"/>
  <c r="D25" i="7"/>
  <c r="D41" i="7"/>
  <c r="D33" i="7"/>
  <c r="D40" i="7"/>
  <c r="D32" i="7"/>
  <c r="D24" i="7"/>
  <c r="D39" i="7"/>
  <c r="D31" i="7"/>
  <c r="D23" i="7"/>
  <c r="D22" i="7"/>
  <c r="K13" i="11"/>
  <c r="I13" i="11"/>
  <c r="D27" i="11" s="1"/>
  <c r="J3" i="11"/>
  <c r="K3" i="11" s="1"/>
  <c r="K7" i="10"/>
  <c r="L7" i="10" s="1"/>
  <c r="K6" i="10"/>
  <c r="L6" i="10" s="1"/>
  <c r="K5" i="10"/>
  <c r="L5" i="10" s="1"/>
  <c r="K4" i="10"/>
  <c r="L4" i="10" s="1"/>
  <c r="M3" i="10"/>
  <c r="N3" i="10" s="1"/>
  <c r="M6" i="10"/>
  <c r="N6" i="10" s="1"/>
  <c r="D16" i="1" l="1"/>
  <c r="D28" i="11"/>
  <c r="N8" i="10"/>
  <c r="C20" i="10" s="1"/>
  <c r="L8" i="10"/>
  <c r="C19" i="10" s="1"/>
  <c r="H7" i="10" l="1"/>
  <c r="H4" i="10"/>
  <c r="H5" i="10"/>
  <c r="H6" i="10"/>
  <c r="H3" i="10"/>
  <c r="E12" i="11"/>
  <c r="E9" i="11"/>
  <c r="E10" i="11"/>
  <c r="E11" i="11"/>
  <c r="E3" i="11"/>
  <c r="E8" i="11"/>
  <c r="C17" i="10" l="1"/>
  <c r="I8" i="10"/>
  <c r="I9" i="10" s="1"/>
  <c r="H8" i="10"/>
  <c r="H9" i="10" s="1"/>
  <c r="B9" i="5"/>
  <c r="B10" i="5"/>
  <c r="B11" i="5"/>
  <c r="B12" i="5"/>
  <c r="B13" i="5"/>
  <c r="B14" i="5"/>
  <c r="B15" i="5"/>
  <c r="B16" i="5"/>
  <c r="B17" i="5"/>
  <c r="B18" i="5"/>
  <c r="B5" i="7" l="1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4" i="7"/>
  <c r="B3" i="5"/>
  <c r="B10" i="4"/>
  <c r="B9" i="4"/>
  <c r="B6" i="4"/>
  <c r="B3" i="4"/>
  <c r="B4" i="3"/>
  <c r="C45" i="7" l="1"/>
  <c r="C37" i="7"/>
  <c r="C29" i="7"/>
  <c r="C28" i="7"/>
  <c r="C43" i="7"/>
  <c r="C35" i="7"/>
  <c r="C27" i="7"/>
  <c r="C36" i="7"/>
  <c r="C42" i="7"/>
  <c r="C34" i="7"/>
  <c r="C26" i="7"/>
  <c r="C44" i="7"/>
  <c r="C25" i="7"/>
  <c r="C41" i="7"/>
  <c r="C33" i="7"/>
  <c r="C40" i="7"/>
  <c r="C32" i="7"/>
  <c r="C24" i="7"/>
  <c r="C23" i="7"/>
  <c r="C39" i="7"/>
  <c r="C31" i="7"/>
  <c r="C38" i="7"/>
  <c r="C30" i="7"/>
  <c r="C22" i="7"/>
  <c r="C21" i="7"/>
  <c r="E4" i="11" l="1"/>
  <c r="E13" i="11" s="1"/>
  <c r="E14" i="11" s="1"/>
  <c r="E5" i="11"/>
  <c r="E6" i="11"/>
  <c r="E7" i="11"/>
  <c r="O25" i="11" l="1"/>
  <c r="J26" i="11"/>
  <c r="N25" i="11" l="1"/>
</calcChain>
</file>

<file path=xl/sharedStrings.xml><?xml version="1.0" encoding="utf-8"?>
<sst xmlns="http://schemas.openxmlformats.org/spreadsheetml/2006/main" count="379" uniqueCount="295">
  <si>
    <t>COLETA DE DADOS - NOTAS ALUNOS</t>
  </si>
  <si>
    <t xml:space="preserve">CONTAGEM DOS DADOS NÃO AGRUPADOS </t>
  </si>
  <si>
    <t>Frequência Simples Absoluta (fi)</t>
  </si>
  <si>
    <t>Notas</t>
  </si>
  <si>
    <t>1 CASA A MAIS</t>
  </si>
  <si>
    <t>MARCA AMOSTRA E DEPOIS TABELA</t>
  </si>
  <si>
    <t>CONTROL+SHIFT +ENTER</t>
  </si>
  <si>
    <t>Fonte: Elaboração própria,2024.</t>
  </si>
  <si>
    <t>Frequência Relativa (FR)</t>
  </si>
  <si>
    <t>(%)</t>
  </si>
  <si>
    <t>FACA</t>
  </si>
  <si>
    <t>(+)</t>
  </si>
  <si>
    <t>FACR</t>
  </si>
  <si>
    <t>FADA</t>
  </si>
  <si>
    <t>(-)</t>
  </si>
  <si>
    <t>FADR</t>
  </si>
  <si>
    <t>Xi  (Ponto Médio)</t>
  </si>
  <si>
    <t>Total (∑)</t>
  </si>
  <si>
    <t>ESTATÍSTICA</t>
  </si>
  <si>
    <t>SIGNIFICADO</t>
  </si>
  <si>
    <t>ACONTECIMENTO</t>
  </si>
  <si>
    <t>SIMPLES</t>
  </si>
  <si>
    <t>ÚNICA</t>
  </si>
  <si>
    <t>ABSOLUTA</t>
  </si>
  <si>
    <t>NÚMERO</t>
  </si>
  <si>
    <t>RELATIVA</t>
  </si>
  <si>
    <t>%</t>
  </si>
  <si>
    <t>ACUMULADA</t>
  </si>
  <si>
    <t>INTERVALO</t>
  </si>
  <si>
    <t>CRESCENTE</t>
  </si>
  <si>
    <t>MENOR PARA MAIOR</t>
  </si>
  <si>
    <t>DRECRESCENTE</t>
  </si>
  <si>
    <t>MAIOR PARA MENOR</t>
  </si>
  <si>
    <t>FREQUÊNCIA</t>
  </si>
  <si>
    <t>Limite inferior(LI)</t>
  </si>
  <si>
    <t>Limite Superior(LS)</t>
  </si>
  <si>
    <t>COLETA DE DADOS - NOTAS ALUNOS(AMOSTRA)</t>
  </si>
  <si>
    <t>ETPAS PARA A CONTAGEM DOS DADOS</t>
  </si>
  <si>
    <t>f(x)</t>
  </si>
  <si>
    <t>Resposta</t>
  </si>
  <si>
    <t>F9- REFAZ CÁLCULO</t>
  </si>
  <si>
    <t>Para gerar números aleatorios entre 0 e 1000</t>
  </si>
  <si>
    <t>acrescetar numero 1000 em f(x)</t>
  </si>
  <si>
    <t>1000*ALEATORIO</t>
  </si>
  <si>
    <t>Para gerar numeros inteiros aleatorios entre 0 e 1000</t>
  </si>
  <si>
    <t>INT1000*ALEATORIO</t>
  </si>
  <si>
    <t>F9</t>
  </si>
  <si>
    <t>Funções Matemáticas</t>
  </si>
  <si>
    <t>ALEATÓRIO</t>
  </si>
  <si>
    <t>ALEATÓRIOENTRE</t>
  </si>
  <si>
    <t>minimo- colocar formula</t>
  </si>
  <si>
    <t>maximo-colocar formula</t>
  </si>
  <si>
    <t>numero aleatorio entre 100 e 600</t>
  </si>
  <si>
    <t>MINIMO</t>
  </si>
  <si>
    <t>MAXIIMO</t>
  </si>
  <si>
    <t>NUMEROS DA PESSOA DA LISTA</t>
  </si>
  <si>
    <t>VER PESSOA NA LISTA</t>
  </si>
  <si>
    <t>Ordem</t>
  </si>
  <si>
    <t>Empresa - Ramo</t>
  </si>
  <si>
    <t>PERDIGÃO AGROINDUSTRIAL - Alimentos, bebidas e fumo</t>
  </si>
  <si>
    <t>VIVO</t>
  </si>
  <si>
    <t xml:space="preserve">VOLKSWAGEN </t>
  </si>
  <si>
    <t>PREFEITURA</t>
  </si>
  <si>
    <t>GOVERNO ESTADUAL</t>
  </si>
  <si>
    <t>MAGAZINE LUIZA</t>
  </si>
  <si>
    <t xml:space="preserve">CARREFOUR </t>
  </si>
  <si>
    <t>SHOPEE</t>
  </si>
  <si>
    <t xml:space="preserve">GRUPO PÃO DE AÇÚCAR </t>
  </si>
  <si>
    <t xml:space="preserve">EMBRATEL </t>
  </si>
  <si>
    <t>ALIEXPRESS</t>
  </si>
  <si>
    <t>BOB</t>
  </si>
  <si>
    <t>FIAT</t>
  </si>
  <si>
    <t>GOVERNO MUNICIPAL</t>
  </si>
  <si>
    <t>GOVERNO FERDERAL</t>
  </si>
  <si>
    <t xml:space="preserve">NESTLÉ </t>
  </si>
  <si>
    <t>MAC DONALDS</t>
  </si>
  <si>
    <t>BOTICARIO</t>
  </si>
  <si>
    <t>NATURA</t>
  </si>
  <si>
    <t>VALE</t>
  </si>
  <si>
    <t xml:space="preserve">UNILEVER </t>
  </si>
  <si>
    <t xml:space="preserve">FORD </t>
  </si>
  <si>
    <t xml:space="preserve">SOUZA CRUZ </t>
  </si>
  <si>
    <t>Petrobras</t>
  </si>
  <si>
    <t>AMBEV</t>
  </si>
  <si>
    <t>ITAU</t>
  </si>
  <si>
    <t xml:space="preserve">BRADESCO </t>
  </si>
  <si>
    <t>BANCO DO BRASIL</t>
  </si>
  <si>
    <t>SADIA</t>
  </si>
  <si>
    <t>BTG (BPAC11)</t>
  </si>
  <si>
    <t>Santander </t>
  </si>
  <si>
    <t>CVC</t>
  </si>
  <si>
    <t>Subway</t>
  </si>
  <si>
    <t>AM/PM</t>
  </si>
  <si>
    <t>Óticas Carol</t>
  </si>
  <si>
    <t>Burger King</t>
  </si>
  <si>
    <t>BR Mania</t>
  </si>
  <si>
    <t>Shell Select</t>
  </si>
  <si>
    <t>Jet Oil</t>
  </si>
  <si>
    <t>Wizard By Pearson</t>
  </si>
  <si>
    <t>NOKIA</t>
  </si>
  <si>
    <t>Chilli Beans</t>
  </si>
  <si>
    <t>Fisk Centro de Ensino</t>
  </si>
  <si>
    <t>CNA</t>
  </si>
  <si>
    <t>CCAA</t>
  </si>
  <si>
    <t>Localiza</t>
  </si>
  <si>
    <t>Havaianas</t>
  </si>
  <si>
    <t>LUPO</t>
  </si>
  <si>
    <t>ATRIBUTOS OU VALORES</t>
  </si>
  <si>
    <t>QUEM GOSTA DE JOGAR?</t>
  </si>
  <si>
    <t>COM REPOSIÇÃO</t>
  </si>
  <si>
    <t>LOTOFACIL</t>
  </si>
  <si>
    <t>( ESCOLHE-SE 15 NUMEROS NUMA CARTELA DE 25)</t>
  </si>
  <si>
    <t>1 PASSO- F(X)-MATEMATICA- "ALEATORIOENTRE"- COLOCA O MENOR E MAIOR VALOR DO JOGO NO CASA 1 A 25</t>
  </si>
  <si>
    <t>2PASSO- PUXA ATE O NUMERO 15</t>
  </si>
  <si>
    <t>3 PASSO- MARCA A COLUNA COM O NOME LOTOFACIL E OS 15 NUMEROS</t>
  </si>
  <si>
    <t>4 PASSO- BARRA DE FERRAMENTA- FORMATAÇÃO CONDICIONAL-NOVA REGRAS- VALORES EXCLUSIVAMENTE DUPLICADO- FORMATAR -PREENCHIMENTO -COR VERMELHA</t>
  </si>
  <si>
    <t>5 PASSO APERTANDO F9 VER NUMEROS REPETIDOS</t>
  </si>
  <si>
    <t>SEM REPOSIÇÃO</t>
  </si>
  <si>
    <t>ORDEM</t>
  </si>
  <si>
    <t>1 PASSO- F(X)-MATEMATICA- "ALEATORIO"</t>
  </si>
  <si>
    <t>2PASSO- PUXA ATE O NUMERO 25</t>
  </si>
  <si>
    <t>3 PASSO- NA COLUNA AO LADO FAZ A FUNÇÃO ORDEM</t>
  </si>
  <si>
    <t>4 PASSO-TRAVA COLOCANDO $ EM 15 NUMEROS</t>
  </si>
  <si>
    <t>5 PASSO PUXA ATÉ OS 15 NUMEROS, POIS JOGA 15</t>
  </si>
  <si>
    <t>Mais</t>
  </si>
  <si>
    <t>Freqüência</t>
  </si>
  <si>
    <t>% cumulativo</t>
  </si>
  <si>
    <t>0</t>
  </si>
  <si>
    <t>Aleatorio</t>
  </si>
  <si>
    <r>
      <t xml:space="preserve">AMOSTRA (gerar números entre 0 e 1 com características uniformemente distribuidas E </t>
    </r>
    <r>
      <rPr>
        <b/>
        <sz val="10"/>
        <color rgb="FFFF0000"/>
        <rFont val="Calibri"/>
        <family val="2"/>
        <scheme val="minor"/>
      </rPr>
      <t>NÃO INTEIRO</t>
    </r>
    <r>
      <rPr>
        <b/>
        <sz val="10"/>
        <color theme="1"/>
        <rFont val="Calibri"/>
        <family val="2"/>
        <scheme val="minor"/>
      </rPr>
      <t>)</t>
    </r>
  </si>
  <si>
    <t>XI-MÉDIA</t>
  </si>
  <si>
    <r>
      <t>(DESVIO</t>
    </r>
    <r>
      <rPr>
        <vertAlign val="superscript"/>
        <sz val="10"/>
        <rFont val="Arial"/>
        <family val="2"/>
      </rPr>
      <t>)2</t>
    </r>
  </si>
  <si>
    <t>MEDIA GEOMETRICA</t>
  </si>
  <si>
    <t>MEDIA HARMONICA</t>
  </si>
  <si>
    <t>FI</t>
  </si>
  <si>
    <t>XI</t>
  </si>
  <si>
    <t>FI*XI</t>
  </si>
  <si>
    <t>DESVIO</t>
  </si>
  <si>
    <t>DESVIO^2</t>
  </si>
  <si>
    <r>
      <t>(DESVIO</t>
    </r>
    <r>
      <rPr>
        <b/>
        <vertAlign val="superscript"/>
        <sz val="10"/>
        <rFont val="Arial"/>
        <family val="2"/>
      </rPr>
      <t>)2</t>
    </r>
    <r>
      <rPr>
        <b/>
        <sz val="10"/>
        <rFont val="Arial"/>
        <family val="2"/>
      </rPr>
      <t>*FI</t>
    </r>
  </si>
  <si>
    <t>LOG XI</t>
  </si>
  <si>
    <t>FI*LOGXI</t>
  </si>
  <si>
    <t>1/XI</t>
  </si>
  <si>
    <t>FI*1/XI</t>
  </si>
  <si>
    <t>TOTAL</t>
  </si>
  <si>
    <t>n</t>
  </si>
  <si>
    <t>NUMERO DE ELEMENTOS DA AMOSTRA</t>
  </si>
  <si>
    <t>Média</t>
  </si>
  <si>
    <t>SOMATORIO ( XI*FI)/ SOMATORIO DE FI</t>
  </si>
  <si>
    <t xml:space="preserve">Variância </t>
  </si>
  <si>
    <r>
      <t>SOMATORIO ( XI-MÉDIA)</t>
    </r>
    <r>
      <rPr>
        <b/>
        <vertAlign val="superscript"/>
        <sz val="10"/>
        <color indexed="10"/>
        <rFont val="Arial"/>
        <family val="2"/>
      </rPr>
      <t>2</t>
    </r>
    <r>
      <rPr>
        <b/>
        <sz val="10"/>
        <color indexed="10"/>
        <rFont val="Arial"/>
        <family val="2"/>
      </rPr>
      <t>*FI/ SOMATORIO DE FI</t>
    </r>
  </si>
  <si>
    <t>Desvio padrão da amostra</t>
  </si>
  <si>
    <t>RAIZ DA VARIANCIA</t>
  </si>
  <si>
    <t>Erro padrão</t>
  </si>
  <si>
    <t>DESVIO PADRÃO/ RAIZ DE N</t>
  </si>
  <si>
    <t>COEFICIENTE DE VARIANCIA</t>
  </si>
  <si>
    <t>DESVIO PADRÃO/MEDIA</t>
  </si>
  <si>
    <t>SOMATORIO DE FI*LOXI/SOMATORIO DE FI</t>
  </si>
  <si>
    <t>(SOMATORIO DE FI*1/XI)/SOMATORIO DE FI</t>
  </si>
  <si>
    <t>AO TRABALHAR  A AMOSTRA DE SUA PESQUISA CONSIDERAR</t>
  </si>
  <si>
    <t>DESVIO PADRÃO</t>
  </si>
  <si>
    <t>MARGEM DE SEGURANÇA</t>
  </si>
  <si>
    <t>NOTAS</t>
  </si>
  <si>
    <t>desvio absoluto médio</t>
  </si>
  <si>
    <t>DA</t>
  </si>
  <si>
    <t>Sorteio de Amostra de  alunos através de uma lista Probabilistica Estratificada</t>
  </si>
  <si>
    <t>Tempo em hora praticando Estatística (X)</t>
  </si>
  <si>
    <t>Notas de Estatística (Y)</t>
  </si>
  <si>
    <t>Relação entre 2 variáveis</t>
  </si>
  <si>
    <t>Tabela 5- Relação entre o estudo por hora e notas do componente de Estatistica- Escola A-2024.1</t>
  </si>
  <si>
    <t>CALCULO DA CORRELAÇÃO</t>
  </si>
  <si>
    <t>1º Passo</t>
  </si>
  <si>
    <t>2º Passo</t>
  </si>
  <si>
    <r>
      <t xml:space="preserve">3º Passo </t>
    </r>
    <r>
      <rPr>
        <sz val="12"/>
        <color theme="1"/>
        <rFont val="Times New Roman"/>
        <family val="1"/>
      </rPr>
      <t>:X2</t>
    </r>
  </si>
  <si>
    <r>
      <rPr>
        <sz val="12"/>
        <color rgb="FF0070C0"/>
        <rFont val="Times New Roman"/>
        <family val="1"/>
      </rPr>
      <t>5º Passo:</t>
    </r>
    <r>
      <rPr>
        <sz val="12"/>
        <color theme="1"/>
        <rFont val="Times New Roman"/>
        <family val="1"/>
      </rPr>
      <t>Y2</t>
    </r>
  </si>
  <si>
    <t xml:space="preserve">4º Passo </t>
  </si>
  <si>
    <t>6º Passo</t>
  </si>
  <si>
    <r>
      <rPr>
        <sz val="12"/>
        <color rgb="FF0070C0"/>
        <rFont val="Times New Roman"/>
        <family val="1"/>
      </rPr>
      <t>7º Passo:</t>
    </r>
    <r>
      <rPr>
        <sz val="12"/>
        <color theme="1"/>
        <rFont val="Times New Roman"/>
        <family val="1"/>
      </rPr>
      <t>XY</t>
    </r>
  </si>
  <si>
    <t>8º Passo</t>
  </si>
  <si>
    <t>Local 1</t>
  </si>
  <si>
    <t>Local 2</t>
  </si>
  <si>
    <t>Local 3</t>
  </si>
  <si>
    <t>Local 4</t>
  </si>
  <si>
    <t>Local 5</t>
  </si>
  <si>
    <t>Local 6</t>
  </si>
  <si>
    <t>ID</t>
  </si>
  <si>
    <t>Source</t>
  </si>
  <si>
    <t>Target</t>
  </si>
  <si>
    <t>Type</t>
  </si>
  <si>
    <t>Informação para a segunda planilha de Nós e Arestas</t>
  </si>
  <si>
    <t>Directed</t>
  </si>
  <si>
    <t>Letra</t>
  </si>
  <si>
    <t>A</t>
  </si>
  <si>
    <t>E</t>
  </si>
  <si>
    <t>B</t>
  </si>
  <si>
    <t>F</t>
  </si>
  <si>
    <t>D</t>
  </si>
  <si>
    <t>C</t>
  </si>
  <si>
    <t>G</t>
  </si>
  <si>
    <t>Materia Prima</t>
  </si>
  <si>
    <t>Produção Calça Comum</t>
  </si>
  <si>
    <t>Produção  Calça Bolso Invisivel</t>
  </si>
  <si>
    <t>Demanda1</t>
  </si>
  <si>
    <t>Demanda2</t>
  </si>
  <si>
    <t>Demanda3</t>
  </si>
  <si>
    <t>Atibutos do Processo de Entrega</t>
  </si>
  <si>
    <t>weight</t>
  </si>
  <si>
    <t>GERAR 25 NUMEROS ALEATORIOS E INTERIROS ENTRE 1 E 50</t>
  </si>
  <si>
    <t>FR</t>
  </si>
  <si>
    <t>FACA/Totalx100</t>
  </si>
  <si>
    <t>FADA/Totalx100</t>
  </si>
  <si>
    <t>abaixo+</t>
  </si>
  <si>
    <t>acima(-)</t>
  </si>
  <si>
    <t>At=9-0=9</t>
  </si>
  <si>
    <t>Sturges (K)= 1+(3,3xLog N)=K=1+4,2=5,2</t>
  </si>
  <si>
    <t>I= At/K=9/5,2=1,73=2</t>
  </si>
  <si>
    <t>Tabela1-notas alunos-Escola-2024.1</t>
  </si>
  <si>
    <t>faca/totalx100</t>
  </si>
  <si>
    <t>fada/totalx100</t>
  </si>
  <si>
    <t>abaixo</t>
  </si>
  <si>
    <t>acima</t>
  </si>
  <si>
    <t>Fonte: Elaboração propria, 2014.</t>
  </si>
  <si>
    <t>NUMERO DE ELEMENTOS</t>
  </si>
  <si>
    <t>CONT. NUM</t>
  </si>
  <si>
    <t>média aritmetica</t>
  </si>
  <si>
    <t>média</t>
  </si>
  <si>
    <t>Moda</t>
  </si>
  <si>
    <t>med</t>
  </si>
  <si>
    <t>variancia populacional</t>
  </si>
  <si>
    <t>DESVIO PADRÃO AMOSTRAL</t>
  </si>
  <si>
    <t>MAXIMO</t>
  </si>
  <si>
    <t>AMPLITUDE</t>
  </si>
  <si>
    <t>MAXIMO-MINIMO</t>
  </si>
  <si>
    <t>DEVIO PADRÃO/ RAIZ(N)</t>
  </si>
  <si>
    <t>CURTOSE</t>
  </si>
  <si>
    <t>CURT</t>
  </si>
  <si>
    <t>ASSIMETRIA</t>
  </si>
  <si>
    <t>DISTORÇÃO</t>
  </si>
  <si>
    <t>MÉDIA MÓVEL</t>
  </si>
  <si>
    <t>Projeção</t>
  </si>
  <si>
    <t>t</t>
  </si>
  <si>
    <t>Vendas</t>
  </si>
  <si>
    <r>
      <t>k</t>
    </r>
    <r>
      <rPr>
        <b/>
        <sz val="9"/>
        <color theme="1"/>
        <rFont val="Arial"/>
        <family val="2"/>
      </rPr>
      <t>=3</t>
    </r>
  </si>
  <si>
    <r>
      <t>k</t>
    </r>
    <r>
      <rPr>
        <b/>
        <sz val="9"/>
        <color theme="1"/>
        <rFont val="Arial"/>
        <family val="2"/>
      </rPr>
      <t>=6</t>
    </r>
  </si>
  <si>
    <t>CONT. VALORES</t>
  </si>
  <si>
    <t>CONT. VAZIO</t>
  </si>
  <si>
    <t>CONT.VAZIO</t>
  </si>
  <si>
    <t>DESVPAD.A</t>
  </si>
  <si>
    <t>MEDIA +DESVIO PADRÃO</t>
  </si>
  <si>
    <t>MEDIA -DESVIO PADRÃO</t>
  </si>
  <si>
    <t>MODO. UNICO</t>
  </si>
  <si>
    <t>Mediana</t>
  </si>
  <si>
    <t>QUARTIL 1-25%</t>
  </si>
  <si>
    <t>QUARTIL.INC</t>
  </si>
  <si>
    <t>QUARTIL 2-50%</t>
  </si>
  <si>
    <t>QUARTIL 3-75%</t>
  </si>
  <si>
    <t>DESVIO QUARTIL</t>
  </si>
  <si>
    <t>(Q3-Q1)/2</t>
  </si>
  <si>
    <t>MEDIANA+ DESVIO QUARTIL</t>
  </si>
  <si>
    <t>MEDIANA-DESVIO QUARTIL</t>
  </si>
  <si>
    <t>CENTIL</t>
  </si>
  <si>
    <t>PERCENTIL</t>
  </si>
  <si>
    <t>VALORES</t>
  </si>
  <si>
    <t>CORRELAÇÃO</t>
  </si>
  <si>
    <t xml:space="preserve">MEDIA INTERNA </t>
  </si>
  <si>
    <t>f(X)</t>
  </si>
  <si>
    <t>[2,5;6,9]</t>
  </si>
  <si>
    <t>68%- 1 desvio padrão</t>
  </si>
  <si>
    <t>[4;6]</t>
  </si>
  <si>
    <t>VARA</t>
  </si>
  <si>
    <t xml:space="preserve">ERRO PADRÃO	</t>
  </si>
  <si>
    <t>1PASSO</t>
  </si>
  <si>
    <t>2 PASSO</t>
  </si>
  <si>
    <r>
      <t>SOMATORIO ( XI-MÉDIA)</t>
    </r>
    <r>
      <rPr>
        <b/>
        <vertAlign val="superscript"/>
        <sz val="10"/>
        <color indexed="10"/>
        <rFont val="Arial"/>
        <family val="2"/>
      </rPr>
      <t>2</t>
    </r>
    <r>
      <rPr>
        <b/>
        <sz val="10"/>
        <color indexed="10"/>
        <rFont val="Arial"/>
        <family val="2"/>
      </rPr>
      <t>*FI/ SOMATORIO DE FI-1</t>
    </r>
  </si>
  <si>
    <t>[2,56;7,03]</t>
  </si>
  <si>
    <t>[0,3;9,3]</t>
  </si>
  <si>
    <t xml:space="preserve">1 DEVIO </t>
  </si>
  <si>
    <t xml:space="preserve">2 DESVIOS </t>
  </si>
  <si>
    <t xml:space="preserve">desvio padrão </t>
  </si>
  <si>
    <t>erro padrão</t>
  </si>
  <si>
    <t>MEDIA</t>
  </si>
  <si>
    <t>[3,19;7,61]</t>
  </si>
  <si>
    <t xml:space="preserve">ERRO PADRÃO </t>
  </si>
  <si>
    <t>[2,68;8,12]</t>
  </si>
  <si>
    <t xml:space="preserve">dado com o rotulo da primeira linha </t>
  </si>
  <si>
    <t xml:space="preserve">dado sem o rótulo da primeira linha </t>
  </si>
  <si>
    <t>Fonte: Elaboração propria,2024</t>
  </si>
  <si>
    <t>Label</t>
  </si>
  <si>
    <t xml:space="preserve"> corresponde ao Nó </t>
  </si>
  <si>
    <t xml:space="preserve">Origem </t>
  </si>
  <si>
    <t>Destino</t>
  </si>
  <si>
    <t>direção</t>
  </si>
  <si>
    <t xml:space="preserve"> usar o  ID para colocar origem e destino</t>
  </si>
  <si>
    <t>1planilha</t>
  </si>
  <si>
    <t>2 planilha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</si>
</sst>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5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9"/>
      <color rgb="FFFF0000"/>
      <name val="Arial"/>
      <family val="2"/>
    </font>
    <font>
      <sz val="10"/>
      <color rgb="FF000000"/>
      <name val="Times New Roman"/>
      <family val="1"/>
    </font>
    <font>
      <b/>
      <u/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0"/>
      <color rgb="FFFF0000"/>
      <name val="Times New Roman"/>
      <family val="1"/>
    </font>
    <font>
      <b/>
      <sz val="10"/>
      <color rgb="FF7030A0"/>
      <name val="Times New Roman"/>
      <family val="1"/>
    </font>
    <font>
      <b/>
      <sz val="10"/>
      <color rgb="FF00B050"/>
      <name val="Times New Roman"/>
      <family val="1"/>
    </font>
    <font>
      <b/>
      <sz val="10"/>
      <color rgb="FFFFC000"/>
      <name val="Times New Roman"/>
      <family val="1"/>
    </font>
    <font>
      <b/>
      <sz val="10"/>
      <color rgb="FF00B0F0"/>
      <name val="Times New Roman"/>
      <family val="1"/>
    </font>
    <font>
      <b/>
      <sz val="10"/>
      <color rgb="FFFF33CC"/>
      <name val="Times New Roman"/>
      <family val="1"/>
    </font>
    <font>
      <b/>
      <sz val="11"/>
      <color rgb="FF002060"/>
      <name val="Calibri"/>
      <family val="2"/>
      <scheme val="minor"/>
    </font>
    <font>
      <b/>
      <sz val="11"/>
      <color theme="1"/>
      <name val="Times New Roman"/>
      <family val="1"/>
    </font>
    <font>
      <b/>
      <sz val="11"/>
      <color rgb="FFFF0000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sz val="12"/>
      <color theme="1"/>
      <name val="Times New Roman"/>
      <family val="1"/>
    </font>
    <font>
      <sz val="11"/>
      <color rgb="FF7030A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rgb="FF7030A0"/>
      <name val="Times New Roman"/>
      <family val="1"/>
    </font>
    <font>
      <sz val="10"/>
      <color rgb="FFFFC000"/>
      <name val="Times New Roman"/>
      <family val="1"/>
    </font>
    <font>
      <sz val="10"/>
      <color rgb="FFFFFF00"/>
      <name val="Times New Roman"/>
      <family val="1"/>
    </font>
    <font>
      <i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vertAlign val="superscript"/>
      <sz val="10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Arial"/>
      <family val="2"/>
    </font>
    <font>
      <b/>
      <sz val="10"/>
      <color indexed="10"/>
      <name val="Arial"/>
      <family val="2"/>
    </font>
    <font>
      <b/>
      <vertAlign val="superscript"/>
      <sz val="10"/>
      <color indexed="10"/>
      <name val="Arial"/>
      <family val="2"/>
    </font>
    <font>
      <sz val="10"/>
      <color indexed="14"/>
      <name val="Arial"/>
      <family val="2"/>
    </font>
    <font>
      <sz val="15"/>
      <color rgb="FF21242C"/>
      <name val="Arial"/>
      <family val="2"/>
    </font>
    <font>
      <sz val="16"/>
      <color theme="1"/>
      <name val="Arial"/>
      <family val="2"/>
    </font>
    <font>
      <b/>
      <sz val="12"/>
      <color theme="1"/>
      <name val="Times New Roman"/>
      <family val="1"/>
    </font>
    <font>
      <sz val="11"/>
      <color rgb="FF0070C0"/>
      <name val="Calibri"/>
      <family val="2"/>
      <scheme val="minor"/>
    </font>
    <font>
      <sz val="12"/>
      <color rgb="FF0070C0"/>
      <name val="Times New Roman"/>
      <family val="1"/>
    </font>
    <font>
      <b/>
      <sz val="12"/>
      <color rgb="FF000000"/>
      <name val="Times New Roman"/>
      <family val="1"/>
    </font>
    <font>
      <sz val="11"/>
      <color theme="1"/>
      <name val="Times New Roman"/>
      <family val="1"/>
    </font>
    <font>
      <sz val="10"/>
      <color rgb="FF00B050"/>
      <name val="Times New Roman"/>
      <family val="1"/>
    </font>
    <font>
      <sz val="11"/>
      <color rgb="FFFFC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2"/>
      <color rgb="FF000000"/>
      <name val="Times New Roman"/>
      <family val="1"/>
    </font>
    <font>
      <b/>
      <sz val="11"/>
      <color rgb="FF7030A0"/>
      <name val="Calibri"/>
      <family val="2"/>
      <scheme val="minor"/>
    </font>
    <font>
      <b/>
      <sz val="10"/>
      <color rgb="FF0070C0"/>
      <name val="Times New Roman"/>
      <family val="1"/>
    </font>
    <font>
      <sz val="9"/>
      <color theme="1"/>
      <name val="Arial"/>
      <family val="2"/>
    </font>
    <font>
      <b/>
      <u/>
      <sz val="9"/>
      <color theme="1"/>
      <name val="Arial"/>
      <family val="2"/>
    </font>
    <font>
      <b/>
      <i/>
      <sz val="9"/>
      <color theme="1"/>
      <name val="Arial"/>
      <family val="2"/>
    </font>
    <font>
      <b/>
      <sz val="11"/>
      <color rgb="FF00B050"/>
      <name val="Calibri"/>
      <family val="2"/>
      <scheme val="minor"/>
    </font>
    <font>
      <sz val="10"/>
      <color rgb="FFFF0000"/>
      <name val="Times New Roman"/>
      <family val="1"/>
    </font>
    <font>
      <sz val="11"/>
      <color rgb="FFFF0000"/>
      <name val="Times New Roman"/>
      <family val="1"/>
    </font>
  </fonts>
  <fills count="16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rgb="FFD9959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CC"/>
        <bgColor indexed="64"/>
      </patternFill>
    </fill>
  </fills>
  <borders count="4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rgb="FFFFFFFF"/>
      </right>
      <top style="medium">
        <color indexed="64"/>
      </top>
      <bottom/>
      <diagonal/>
    </border>
    <border>
      <left style="medium">
        <color indexed="64"/>
      </left>
      <right style="medium">
        <color rgb="FFFFFFFF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rgb="FFFFFFFF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/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 style="medium">
        <color rgb="FFCCCCCC"/>
      </right>
      <top style="medium">
        <color rgb="FFCCCCCC"/>
      </top>
      <bottom style="medium">
        <color rgb="FF000000"/>
      </bottom>
      <diagonal/>
    </border>
    <border>
      <left style="medium">
        <color rgb="FF000000"/>
      </left>
      <right/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/>
      <diagonal/>
    </border>
    <border>
      <left style="medium">
        <color rgb="FFCCCCCC"/>
      </left>
      <right style="medium">
        <color rgb="FFCCCCCC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24" fillId="0" borderId="0" applyFont="0" applyFill="0" applyBorder="0" applyAlignment="0" applyProtection="0"/>
  </cellStyleXfs>
  <cellXfs count="272">
    <xf numFmtId="0" fontId="0" fillId="0" borderId="0" xfId="0"/>
    <xf numFmtId="0" fontId="2" fillId="0" borderId="0" xfId="0" applyFont="1"/>
    <xf numFmtId="0" fontId="2" fillId="2" borderId="0" xfId="0" applyFont="1" applyFill="1" applyAlignment="1">
      <alignment horizontal="center"/>
    </xf>
    <xf numFmtId="0" fontId="0" fillId="0" borderId="1" xfId="0" applyBorder="1"/>
    <xf numFmtId="0" fontId="0" fillId="0" borderId="2" xfId="0" applyBorder="1"/>
    <xf numFmtId="0" fontId="5" fillId="0" borderId="0" xfId="0" applyFont="1"/>
    <xf numFmtId="0" fontId="6" fillId="0" borderId="0" xfId="0" applyFont="1"/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0" fillId="0" borderId="0" xfId="0" applyAlignment="1">
      <alignment vertical="top" wrapText="1" indent="1"/>
    </xf>
    <xf numFmtId="0" fontId="2" fillId="0" borderId="14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14" fillId="0" borderId="16" xfId="0" applyFont="1" applyBorder="1" applyAlignment="1">
      <alignment horizontal="center" wrapText="1"/>
    </xf>
    <xf numFmtId="0" fontId="14" fillId="0" borderId="17" xfId="0" applyFont="1" applyBorder="1" applyAlignment="1">
      <alignment horizontal="center" wrapText="1"/>
    </xf>
    <xf numFmtId="0" fontId="0" fillId="0" borderId="12" xfId="0" applyBorder="1"/>
    <xf numFmtId="0" fontId="15" fillId="0" borderId="12" xfId="0" applyFont="1" applyBorder="1"/>
    <xf numFmtId="0" fontId="15" fillId="0" borderId="4" xfId="0" applyFont="1" applyBorder="1"/>
    <xf numFmtId="0" fontId="3" fillId="0" borderId="12" xfId="0" applyFont="1" applyBorder="1" applyAlignment="1">
      <alignment horizontal="center" vertical="center" wrapText="1"/>
    </xf>
    <xf numFmtId="0" fontId="4" fillId="3" borderId="18" xfId="0" applyFont="1" applyFill="1" applyBorder="1" applyAlignment="1">
      <alignment vertical="center"/>
    </xf>
    <xf numFmtId="0" fontId="16" fillId="4" borderId="19" xfId="0" applyFont="1" applyFill="1" applyBorder="1" applyAlignment="1">
      <alignment horizontal="center" wrapText="1"/>
    </xf>
    <xf numFmtId="0" fontId="0" fillId="0" borderId="14" xfId="0" applyBorder="1" applyAlignment="1">
      <alignment wrapText="1"/>
    </xf>
    <xf numFmtId="0" fontId="0" fillId="0" borderId="18" xfId="0" applyBorder="1" applyAlignment="1">
      <alignment wrapText="1"/>
    </xf>
    <xf numFmtId="0" fontId="1" fillId="0" borderId="18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horizontal="right" wrapText="1"/>
    </xf>
    <xf numFmtId="0" fontId="17" fillId="0" borderId="0" xfId="0" applyFont="1"/>
    <xf numFmtId="0" fontId="0" fillId="0" borderId="20" xfId="0" applyBorder="1" applyAlignment="1">
      <alignment wrapText="1"/>
    </xf>
    <xf numFmtId="0" fontId="0" fillId="0" borderId="21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9" xfId="0" applyBorder="1" applyAlignment="1">
      <alignment wrapText="1"/>
    </xf>
    <xf numFmtId="0" fontId="17" fillId="0" borderId="9" xfId="0" applyFont="1" applyBorder="1"/>
    <xf numFmtId="0" fontId="0" fillId="0" borderId="23" xfId="0" applyBorder="1" applyAlignment="1">
      <alignment wrapText="1"/>
    </xf>
    <xf numFmtId="0" fontId="2" fillId="0" borderId="23" xfId="0" applyFont="1" applyBorder="1" applyAlignment="1">
      <alignment wrapText="1"/>
    </xf>
    <xf numFmtId="0" fontId="1" fillId="0" borderId="16" xfId="0" applyFont="1" applyBorder="1" applyAlignment="1">
      <alignment wrapText="1"/>
    </xf>
    <xf numFmtId="0" fontId="2" fillId="0" borderId="24" xfId="0" applyFont="1" applyBorder="1" applyAlignment="1">
      <alignment vertical="center"/>
    </xf>
    <xf numFmtId="0" fontId="0" fillId="0" borderId="25" xfId="0" applyBorder="1" applyAlignment="1">
      <alignment wrapText="1"/>
    </xf>
    <xf numFmtId="0" fontId="0" fillId="0" borderId="26" xfId="0" applyBorder="1" applyAlignment="1">
      <alignment wrapText="1"/>
    </xf>
    <xf numFmtId="0" fontId="0" fillId="0" borderId="27" xfId="0" applyBorder="1" applyAlignment="1">
      <alignment wrapText="1"/>
    </xf>
    <xf numFmtId="1" fontId="17" fillId="4" borderId="9" xfId="0" applyNumberFormat="1" applyFont="1" applyFill="1" applyBorder="1"/>
    <xf numFmtId="1" fontId="18" fillId="4" borderId="9" xfId="0" applyNumberFormat="1" applyFont="1" applyFill="1" applyBorder="1"/>
    <xf numFmtId="0" fontId="19" fillId="6" borderId="16" xfId="0" applyFont="1" applyFill="1" applyBorder="1" applyAlignment="1">
      <alignment horizontal="right" wrapText="1"/>
    </xf>
    <xf numFmtId="0" fontId="17" fillId="6" borderId="0" xfId="0" applyFont="1" applyFill="1"/>
    <xf numFmtId="0" fontId="1" fillId="4" borderId="23" xfId="0" applyFont="1" applyFill="1" applyBorder="1" applyAlignment="1">
      <alignment wrapText="1"/>
    </xf>
    <xf numFmtId="0" fontId="0" fillId="0" borderId="15" xfId="0" applyBorder="1" applyAlignment="1">
      <alignment horizontal="right" wrapText="1"/>
    </xf>
    <xf numFmtId="0" fontId="2" fillId="0" borderId="17" xfId="0" applyFont="1" applyBorder="1" applyAlignment="1">
      <alignment horizontal="right" wrapText="1"/>
    </xf>
    <xf numFmtId="0" fontId="2" fillId="4" borderId="14" xfId="0" applyFont="1" applyFill="1" applyBorder="1" applyAlignment="1">
      <alignment wrapText="1"/>
    </xf>
    <xf numFmtId="0" fontId="2" fillId="0" borderId="15" xfId="0" applyFont="1" applyBorder="1" applyAlignment="1">
      <alignment wrapText="1"/>
    </xf>
    <xf numFmtId="0" fontId="2" fillId="0" borderId="15" xfId="0" applyFont="1" applyBorder="1" applyAlignment="1">
      <alignment horizontal="right" wrapText="1"/>
    </xf>
    <xf numFmtId="0" fontId="2" fillId="0" borderId="16" xfId="0" applyFont="1" applyBorder="1" applyAlignment="1">
      <alignment wrapText="1"/>
    </xf>
    <xf numFmtId="0" fontId="2" fillId="0" borderId="17" xfId="0" applyFont="1" applyBorder="1" applyAlignment="1">
      <alignment wrapText="1"/>
    </xf>
    <xf numFmtId="0" fontId="0" fillId="0" borderId="16" xfId="0" applyBorder="1" applyAlignment="1">
      <alignment horizontal="right" wrapText="1"/>
    </xf>
    <xf numFmtId="0" fontId="20" fillId="5" borderId="14" xfId="0" applyFont="1" applyFill="1" applyBorder="1" applyAlignment="1">
      <alignment horizontal="center" wrapText="1"/>
    </xf>
    <xf numFmtId="0" fontId="20" fillId="0" borderId="25" xfId="0" applyFont="1" applyBorder="1" applyAlignment="1">
      <alignment horizontal="center" wrapText="1"/>
    </xf>
    <xf numFmtId="0" fontId="20" fillId="5" borderId="22" xfId="0" applyFont="1" applyFill="1" applyBorder="1" applyAlignment="1">
      <alignment horizontal="center" wrapText="1"/>
    </xf>
    <xf numFmtId="0" fontId="20" fillId="0" borderId="9" xfId="0" applyFont="1" applyBorder="1" applyAlignment="1">
      <alignment wrapText="1"/>
    </xf>
    <xf numFmtId="0" fontId="20" fillId="0" borderId="9" xfId="0" applyFont="1" applyBorder="1"/>
    <xf numFmtId="0" fontId="2" fillId="0" borderId="18" xfId="0" applyFont="1" applyBorder="1" applyAlignment="1">
      <alignment wrapText="1"/>
    </xf>
    <xf numFmtId="0" fontId="2" fillId="4" borderId="18" xfId="0" applyFont="1" applyFill="1" applyBorder="1" applyAlignment="1">
      <alignment wrapText="1"/>
    </xf>
    <xf numFmtId="0" fontId="21" fillId="0" borderId="18" xfId="0" applyFont="1" applyBorder="1" applyAlignment="1">
      <alignment wrapText="1"/>
    </xf>
    <xf numFmtId="0" fontId="0" fillId="0" borderId="18" xfId="0" applyBorder="1" applyAlignment="1">
      <alignment vertical="center"/>
    </xf>
    <xf numFmtId="0" fontId="21" fillId="0" borderId="18" xfId="0" applyFont="1" applyBorder="1" applyAlignment="1">
      <alignment vertical="center"/>
    </xf>
    <xf numFmtId="0" fontId="0" fillId="0" borderId="18" xfId="0" applyBorder="1" applyAlignment="1">
      <alignment horizontal="right" wrapText="1"/>
    </xf>
    <xf numFmtId="0" fontId="22" fillId="0" borderId="18" xfId="0" applyFont="1" applyBorder="1" applyAlignment="1">
      <alignment wrapText="1"/>
    </xf>
    <xf numFmtId="0" fontId="0" fillId="7" borderId="18" xfId="0" applyFill="1" applyBorder="1" applyAlignment="1">
      <alignment vertical="center"/>
    </xf>
    <xf numFmtId="0" fontId="0" fillId="7" borderId="18" xfId="0" applyFill="1" applyBorder="1" applyAlignment="1">
      <alignment horizontal="right" wrapText="1"/>
    </xf>
    <xf numFmtId="0" fontId="23" fillId="0" borderId="18" xfId="0" applyFont="1" applyBorder="1" applyAlignment="1">
      <alignment vertical="center"/>
    </xf>
    <xf numFmtId="0" fontId="22" fillId="0" borderId="18" xfId="0" applyFont="1" applyBorder="1" applyAlignment="1">
      <alignment vertical="center"/>
    </xf>
    <xf numFmtId="0" fontId="26" fillId="0" borderId="0" xfId="0" applyFont="1" applyAlignment="1">
      <alignment horizontal="center" vertical="center" wrapText="1"/>
    </xf>
    <xf numFmtId="0" fontId="28" fillId="0" borderId="30" xfId="0" applyFont="1" applyBorder="1" applyAlignment="1">
      <alignment horizontal="center"/>
    </xf>
    <xf numFmtId="10" fontId="0" fillId="0" borderId="0" xfId="0" applyNumberFormat="1"/>
    <xf numFmtId="10" fontId="0" fillId="0" borderId="12" xfId="0" applyNumberFormat="1" applyBorder="1"/>
    <xf numFmtId="9" fontId="0" fillId="0" borderId="0" xfId="1" applyFont="1"/>
    <xf numFmtId="0" fontId="29" fillId="0" borderId="0" xfId="0" applyFont="1"/>
    <xf numFmtId="1" fontId="0" fillId="0" borderId="0" xfId="0" applyNumberFormat="1"/>
    <xf numFmtId="0" fontId="1" fillId="0" borderId="0" xfId="0" applyFont="1"/>
    <xf numFmtId="0" fontId="0" fillId="0" borderId="0" xfId="0" applyAlignment="1">
      <alignment horizontal="center"/>
    </xf>
    <xf numFmtId="0" fontId="32" fillId="0" borderId="9" xfId="0" applyFont="1" applyBorder="1"/>
    <xf numFmtId="0" fontId="32" fillId="0" borderId="9" xfId="0" applyFont="1" applyBorder="1" applyAlignment="1">
      <alignment horizontal="center"/>
    </xf>
    <xf numFmtId="0" fontId="32" fillId="0" borderId="0" xfId="0" applyFont="1"/>
    <xf numFmtId="0" fontId="0" fillId="0" borderId="9" xfId="0" applyBorder="1"/>
    <xf numFmtId="0" fontId="0" fillId="0" borderId="9" xfId="0" applyBorder="1" applyAlignment="1">
      <alignment horizontal="center"/>
    </xf>
    <xf numFmtId="0" fontId="34" fillId="8" borderId="9" xfId="0" applyFont="1" applyFill="1" applyBorder="1" applyAlignment="1">
      <alignment horizontal="right"/>
    </xf>
    <xf numFmtId="0" fontId="0" fillId="8" borderId="9" xfId="0" applyFill="1" applyBorder="1"/>
    <xf numFmtId="0" fontId="35" fillId="0" borderId="0" xfId="0" applyFont="1"/>
    <xf numFmtId="0" fontId="34" fillId="8" borderId="0" xfId="0" applyFont="1" applyFill="1"/>
    <xf numFmtId="0" fontId="34" fillId="9" borderId="9" xfId="0" applyFont="1" applyFill="1" applyBorder="1" applyAlignment="1">
      <alignment horizontal="right"/>
    </xf>
    <xf numFmtId="0" fontId="32" fillId="9" borderId="9" xfId="0" applyFont="1" applyFill="1" applyBorder="1"/>
    <xf numFmtId="0" fontId="0" fillId="9" borderId="9" xfId="0" applyFill="1" applyBorder="1"/>
    <xf numFmtId="9" fontId="0" fillId="9" borderId="9" xfId="0" applyNumberFormat="1" applyFill="1" applyBorder="1"/>
    <xf numFmtId="10" fontId="0" fillId="9" borderId="9" xfId="0" applyNumberFormat="1" applyFill="1" applyBorder="1"/>
    <xf numFmtId="9" fontId="0" fillId="0" borderId="0" xfId="0" applyNumberFormat="1"/>
    <xf numFmtId="0" fontId="37" fillId="0" borderId="0" xfId="0" applyFont="1"/>
    <xf numFmtId="0" fontId="32" fillId="6" borderId="9" xfId="0" applyFont="1" applyFill="1" applyBorder="1"/>
    <xf numFmtId="0" fontId="0" fillId="6" borderId="9" xfId="0" applyFill="1" applyBorder="1"/>
    <xf numFmtId="0" fontId="32" fillId="10" borderId="9" xfId="0" applyFont="1" applyFill="1" applyBorder="1"/>
    <xf numFmtId="0" fontId="0" fillId="10" borderId="9" xfId="0" applyFill="1" applyBorder="1"/>
    <xf numFmtId="0" fontId="32" fillId="7" borderId="9" xfId="0" applyFont="1" applyFill="1" applyBorder="1"/>
    <xf numFmtId="0" fontId="0" fillId="7" borderId="9" xfId="0" applyFill="1" applyBorder="1"/>
    <xf numFmtId="0" fontId="32" fillId="11" borderId="9" xfId="0" applyFont="1" applyFill="1" applyBorder="1"/>
    <xf numFmtId="0" fontId="0" fillId="11" borderId="9" xfId="0" applyFill="1" applyBorder="1"/>
    <xf numFmtId="0" fontId="0" fillId="12" borderId="9" xfId="0" applyFill="1" applyBorder="1"/>
    <xf numFmtId="0" fontId="32" fillId="12" borderId="9" xfId="0" applyFont="1" applyFill="1" applyBorder="1"/>
    <xf numFmtId="0" fontId="0" fillId="8" borderId="0" xfId="0" applyFill="1"/>
    <xf numFmtId="0" fontId="0" fillId="6" borderId="0" xfId="0" applyFill="1"/>
    <xf numFmtId="0" fontId="0" fillId="12" borderId="0" xfId="0" applyFill="1"/>
    <xf numFmtId="0" fontId="0" fillId="7" borderId="0" xfId="0" applyFill="1"/>
    <xf numFmtId="0" fontId="0" fillId="11" borderId="0" xfId="0" applyFill="1"/>
    <xf numFmtId="0" fontId="32" fillId="9" borderId="0" xfId="0" applyFont="1" applyFill="1"/>
    <xf numFmtId="9" fontId="0" fillId="9" borderId="0" xfId="0" applyNumberFormat="1" applyFill="1"/>
    <xf numFmtId="10" fontId="0" fillId="9" borderId="0" xfId="0" applyNumberFormat="1" applyFill="1"/>
    <xf numFmtId="0" fontId="38" fillId="0" borderId="0" xfId="0" applyFont="1"/>
    <xf numFmtId="2" fontId="0" fillId="0" borderId="0" xfId="0" applyNumberFormat="1"/>
    <xf numFmtId="2" fontId="0" fillId="10" borderId="9" xfId="0" applyNumberFormat="1" applyFill="1" applyBorder="1"/>
    <xf numFmtId="0" fontId="20" fillId="0" borderId="0" xfId="0" applyFont="1"/>
    <xf numFmtId="0" fontId="39" fillId="0" borderId="13" xfId="0" applyFont="1" applyBorder="1" applyAlignment="1">
      <alignment vertical="center"/>
    </xf>
    <xf numFmtId="0" fontId="39" fillId="0" borderId="12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 wrapText="1"/>
    </xf>
    <xf numFmtId="0" fontId="39" fillId="0" borderId="12" xfId="0" applyFont="1" applyBorder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0" fontId="39" fillId="0" borderId="35" xfId="0" applyFont="1" applyBorder="1" applyAlignment="1">
      <alignment horizontal="center" vertical="center"/>
    </xf>
    <xf numFmtId="0" fontId="39" fillId="0" borderId="6" xfId="0" applyFont="1" applyBorder="1" applyAlignment="1">
      <alignment horizontal="center" vertical="center"/>
    </xf>
    <xf numFmtId="0" fontId="20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20" fillId="0" borderId="12" xfId="0" applyFont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20" fillId="0" borderId="35" xfId="0" applyFont="1" applyBorder="1" applyAlignment="1">
      <alignment horizontal="center" vertical="center"/>
    </xf>
    <xf numFmtId="0" fontId="20" fillId="0" borderId="6" xfId="0" applyFont="1" applyBorder="1" applyAlignment="1">
      <alignment horizontal="center" vertical="center"/>
    </xf>
    <xf numFmtId="0" fontId="41" fillId="0" borderId="0" xfId="0" applyFont="1"/>
    <xf numFmtId="0" fontId="20" fillId="0" borderId="1" xfId="0" applyFont="1" applyBorder="1"/>
    <xf numFmtId="0" fontId="20" fillId="0" borderId="2" xfId="0" applyFont="1" applyBorder="1" applyAlignment="1">
      <alignment horizontal="center" vertical="center"/>
    </xf>
    <xf numFmtId="0" fontId="20" fillId="0" borderId="36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0" fontId="42" fillId="0" borderId="2" xfId="0" applyFont="1" applyBorder="1" applyAlignment="1">
      <alignment horizontal="justify" vertical="center"/>
    </xf>
    <xf numFmtId="0" fontId="20" fillId="0" borderId="2" xfId="0" applyFont="1" applyBorder="1"/>
    <xf numFmtId="0" fontId="20" fillId="0" borderId="37" xfId="0" applyFont="1" applyBorder="1" applyAlignment="1">
      <alignment horizontal="center" vertical="center"/>
    </xf>
    <xf numFmtId="0" fontId="20" fillId="0" borderId="0" xfId="0" applyFont="1" applyAlignment="1">
      <alignment horizontal="center"/>
    </xf>
    <xf numFmtId="0" fontId="20" fillId="0" borderId="38" xfId="0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0" fontId="20" fillId="0" borderId="40" xfId="0" applyFont="1" applyBorder="1" applyAlignment="1">
      <alignment horizontal="center"/>
    </xf>
    <xf numFmtId="0" fontId="20" fillId="0" borderId="41" xfId="0" applyFont="1" applyBorder="1" applyAlignment="1">
      <alignment horizontal="center"/>
    </xf>
    <xf numFmtId="0" fontId="43" fillId="0" borderId="1" xfId="0" applyFont="1" applyBorder="1" applyAlignment="1">
      <alignment horizontal="center"/>
    </xf>
    <xf numFmtId="0" fontId="40" fillId="0" borderId="1" xfId="0" applyFont="1" applyBorder="1" applyAlignment="1">
      <alignment horizontal="center"/>
    </xf>
    <xf numFmtId="0" fontId="7" fillId="13" borderId="9" xfId="0" applyFont="1" applyFill="1" applyBorder="1"/>
    <xf numFmtId="0" fontId="2" fillId="0" borderId="9" xfId="0" applyFont="1" applyBorder="1"/>
    <xf numFmtId="0" fontId="15" fillId="0" borderId="9" xfId="0" applyFont="1" applyBorder="1" applyAlignment="1">
      <alignment horizontal="center"/>
    </xf>
    <xf numFmtId="0" fontId="7" fillId="13" borderId="9" xfId="0" applyFont="1" applyFill="1" applyBorder="1" applyAlignment="1">
      <alignment horizontal="center"/>
    </xf>
    <xf numFmtId="0" fontId="44" fillId="0" borderId="9" xfId="0" applyFont="1" applyBorder="1" applyAlignment="1">
      <alignment horizontal="center"/>
    </xf>
    <xf numFmtId="0" fontId="2" fillId="0" borderId="16" xfId="0" applyFont="1" applyBorder="1" applyAlignment="1">
      <alignment horizontal="right" wrapText="1"/>
    </xf>
    <xf numFmtId="0" fontId="2" fillId="0" borderId="18" xfId="0" applyFont="1" applyBorder="1" applyAlignment="1">
      <alignment horizontal="right" wrapText="1"/>
    </xf>
    <xf numFmtId="0" fontId="27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0" fillId="4" borderId="0" xfId="0" applyFill="1"/>
    <xf numFmtId="0" fontId="3" fillId="4" borderId="0" xfId="0" applyFont="1" applyFill="1" applyAlignment="1">
      <alignment horizontal="center" vertical="center" wrapText="1"/>
    </xf>
    <xf numFmtId="0" fontId="23" fillId="0" borderId="0" xfId="0" applyFont="1"/>
    <xf numFmtId="0" fontId="23" fillId="0" borderId="1" xfId="0" applyFont="1" applyBorder="1"/>
    <xf numFmtId="9" fontId="0" fillId="0" borderId="0" xfId="1" applyFont="1" applyBorder="1"/>
    <xf numFmtId="9" fontId="22" fillId="0" borderId="0" xfId="1" applyFont="1" applyBorder="1"/>
    <xf numFmtId="9" fontId="22" fillId="0" borderId="0" xfId="0" applyNumberFormat="1" applyFont="1"/>
    <xf numFmtId="9" fontId="1" fillId="0" borderId="0" xfId="1" applyFont="1" applyBorder="1"/>
    <xf numFmtId="9" fontId="1" fillId="0" borderId="0" xfId="1" applyFont="1"/>
    <xf numFmtId="0" fontId="45" fillId="0" borderId="0" xfId="0" applyFont="1" applyAlignment="1">
      <alignment horizontal="center" vertical="center" wrapText="1"/>
    </xf>
    <xf numFmtId="0" fontId="46" fillId="0" borderId="0" xfId="0" applyFont="1"/>
    <xf numFmtId="9" fontId="47" fillId="0" borderId="0" xfId="1" applyFont="1"/>
    <xf numFmtId="9" fontId="0" fillId="0" borderId="0" xfId="1" applyFont="1" applyFill="1"/>
    <xf numFmtId="9" fontId="0" fillId="0" borderId="0" xfId="1" applyFont="1" applyFill="1" applyBorder="1"/>
    <xf numFmtId="0" fontId="48" fillId="0" borderId="0" xfId="0" applyFont="1"/>
    <xf numFmtId="0" fontId="49" fillId="2" borderId="0" xfId="0" applyFont="1" applyFill="1" applyAlignment="1">
      <alignment horizontal="center"/>
    </xf>
    <xf numFmtId="0" fontId="23" fillId="14" borderId="0" xfId="0" applyFont="1" applyFill="1"/>
    <xf numFmtId="0" fontId="21" fillId="14" borderId="0" xfId="0" applyFont="1" applyFill="1"/>
    <xf numFmtId="0" fontId="22" fillId="14" borderId="0" xfId="0" applyFont="1" applyFill="1"/>
    <xf numFmtId="0" fontId="46" fillId="14" borderId="0" xfId="0" applyFont="1" applyFill="1"/>
    <xf numFmtId="0" fontId="41" fillId="14" borderId="0" xfId="0" applyFont="1" applyFill="1"/>
    <xf numFmtId="9" fontId="11" fillId="0" borderId="0" xfId="0" applyNumberFormat="1" applyFont="1" applyAlignment="1">
      <alignment horizontal="center" vertical="center" wrapText="1"/>
    </xf>
    <xf numFmtId="9" fontId="25" fillId="0" borderId="0" xfId="1" applyFont="1" applyAlignment="1">
      <alignment horizontal="center" vertical="center" wrapText="1"/>
    </xf>
    <xf numFmtId="0" fontId="51" fillId="0" borderId="17" xfId="0" applyFont="1" applyBorder="1" applyAlignment="1">
      <alignment horizontal="center" wrapText="1"/>
    </xf>
    <xf numFmtId="0" fontId="19" fillId="0" borderId="15" xfId="0" applyFont="1" applyBorder="1" applyAlignment="1">
      <alignment horizontal="center" wrapText="1"/>
    </xf>
    <xf numFmtId="0" fontId="51" fillId="0" borderId="42" xfId="0" applyFont="1" applyBorder="1" applyAlignment="1">
      <alignment horizontal="center" wrapText="1"/>
    </xf>
    <xf numFmtId="0" fontId="52" fillId="0" borderId="18" xfId="0" applyFont="1" applyBorder="1" applyAlignment="1">
      <alignment vertical="center"/>
    </xf>
    <xf numFmtId="0" fontId="0" fillId="0" borderId="17" xfId="0" applyBorder="1" applyAlignment="1">
      <alignment wrapText="1"/>
    </xf>
    <xf numFmtId="0" fontId="19" fillId="15" borderId="23" xfId="0" applyFont="1" applyFill="1" applyBorder="1" applyAlignment="1">
      <alignment horizontal="center" wrapText="1"/>
    </xf>
    <xf numFmtId="0" fontId="0" fillId="15" borderId="17" xfId="0" applyFill="1" applyBorder="1" applyAlignment="1">
      <alignment wrapText="1"/>
    </xf>
    <xf numFmtId="0" fontId="0" fillId="0" borderId="42" xfId="0" applyBorder="1" applyAlignment="1">
      <alignment wrapText="1"/>
    </xf>
    <xf numFmtId="0" fontId="53" fillId="15" borderId="23" xfId="0" applyFont="1" applyFill="1" applyBorder="1" applyAlignment="1">
      <alignment horizontal="center" wrapText="1"/>
    </xf>
    <xf numFmtId="0" fontId="19" fillId="15" borderId="17" xfId="0" applyFont="1" applyFill="1" applyBorder="1" applyAlignment="1">
      <alignment horizontal="center" wrapText="1"/>
    </xf>
    <xf numFmtId="0" fontId="53" fillId="15" borderId="17" xfId="0" applyFont="1" applyFill="1" applyBorder="1" applyAlignment="1">
      <alignment horizontal="center" wrapText="1"/>
    </xf>
    <xf numFmtId="0" fontId="0" fillId="0" borderId="18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19" fillId="0" borderId="14" xfId="0" applyFont="1" applyBorder="1" applyAlignment="1">
      <alignment horizontal="center" wrapText="1"/>
    </xf>
    <xf numFmtId="0" fontId="51" fillId="0" borderId="9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9" fillId="0" borderId="43" xfId="0" applyFont="1" applyBorder="1" applyAlignment="1">
      <alignment horizontal="center" wrapText="1"/>
    </xf>
    <xf numFmtId="0" fontId="19" fillId="0" borderId="26" xfId="0" applyFont="1" applyBorder="1" applyAlignment="1">
      <alignment horizontal="center" wrapText="1"/>
    </xf>
    <xf numFmtId="0" fontId="2" fillId="0" borderId="44" xfId="0" applyFont="1" applyBorder="1"/>
    <xf numFmtId="0" fontId="19" fillId="0" borderId="9" xfId="0" applyFont="1" applyBorder="1" applyAlignment="1">
      <alignment horizontal="center" wrapText="1"/>
    </xf>
    <xf numFmtId="0" fontId="2" fillId="0" borderId="9" xfId="0" applyFont="1" applyBorder="1" applyAlignment="1">
      <alignment wrapText="1"/>
    </xf>
    <xf numFmtId="0" fontId="2" fillId="0" borderId="9" xfId="0" applyFont="1" applyBorder="1" applyAlignment="1">
      <alignment horizontal="center" wrapText="1"/>
    </xf>
    <xf numFmtId="0" fontId="2" fillId="0" borderId="9" xfId="0" applyFont="1" applyBorder="1" applyAlignment="1">
      <alignment horizontal="center"/>
    </xf>
    <xf numFmtId="0" fontId="22" fillId="0" borderId="0" xfId="0" applyFont="1"/>
    <xf numFmtId="10" fontId="23" fillId="0" borderId="0" xfId="0" applyNumberFormat="1" applyFont="1"/>
    <xf numFmtId="164" fontId="0" fillId="12" borderId="9" xfId="1" applyNumberFormat="1" applyFont="1" applyFill="1" applyBorder="1"/>
    <xf numFmtId="9" fontId="0" fillId="10" borderId="9" xfId="1" applyFont="1" applyFill="1" applyBorder="1"/>
    <xf numFmtId="2" fontId="0" fillId="0" borderId="9" xfId="0" applyNumberFormat="1" applyBorder="1"/>
    <xf numFmtId="0" fontId="54" fillId="0" borderId="9" xfId="0" applyFont="1" applyBorder="1" applyAlignment="1">
      <alignment horizontal="center"/>
    </xf>
    <xf numFmtId="9" fontId="54" fillId="0" borderId="9" xfId="0" applyNumberFormat="1" applyFont="1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51" fillId="0" borderId="0" xfId="0" applyFont="1" applyAlignment="1">
      <alignment horizontal="center" wrapText="1"/>
    </xf>
    <xf numFmtId="0" fontId="19" fillId="0" borderId="0" xfId="0" applyFont="1" applyAlignment="1">
      <alignment horizontal="center" wrapText="1"/>
    </xf>
    <xf numFmtId="0" fontId="53" fillId="0" borderId="0" xfId="0" applyFont="1" applyAlignment="1">
      <alignment horizontal="center" wrapText="1"/>
    </xf>
    <xf numFmtId="0" fontId="19" fillId="0" borderId="42" xfId="0" applyFont="1" applyBorder="1" applyAlignment="1">
      <alignment horizontal="center" wrapText="1"/>
    </xf>
    <xf numFmtId="1" fontId="0" fillId="0" borderId="42" xfId="0" applyNumberForma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9" fontId="2" fillId="0" borderId="0" xfId="1" applyFont="1"/>
    <xf numFmtId="0" fontId="55" fillId="13" borderId="40" xfId="0" applyFont="1" applyFill="1" applyBorder="1"/>
    <xf numFmtId="0" fontId="44" fillId="0" borderId="40" xfId="0" applyFont="1" applyBorder="1" applyAlignment="1">
      <alignment horizontal="center"/>
    </xf>
    <xf numFmtId="0" fontId="56" fillId="0" borderId="40" xfId="0" applyFont="1" applyBorder="1" applyAlignment="1">
      <alignment horizontal="center"/>
    </xf>
    <xf numFmtId="0" fontId="1" fillId="4" borderId="0" xfId="0" applyFont="1" applyFill="1"/>
    <xf numFmtId="0" fontId="19" fillId="5" borderId="28" xfId="0" applyFont="1" applyFill="1" applyBorder="1" applyAlignment="1">
      <alignment vertical="center" wrapText="1"/>
    </xf>
    <xf numFmtId="0" fontId="19" fillId="5" borderId="29" xfId="0" applyFont="1" applyFill="1" applyBorder="1" applyAlignment="1">
      <alignment vertical="center" wrapText="1"/>
    </xf>
    <xf numFmtId="0" fontId="10" fillId="0" borderId="0" xfId="0" applyFont="1" applyAlignment="1">
      <alignment horizontal="center" vertical="center" wrapText="1"/>
    </xf>
    <xf numFmtId="0" fontId="12" fillId="4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9" fontId="11" fillId="0" borderId="13" xfId="1" applyFont="1" applyBorder="1" applyAlignment="1">
      <alignment horizontal="center" vertical="center" wrapText="1"/>
    </xf>
    <xf numFmtId="9" fontId="11" fillId="0" borderId="0" xfId="1" applyFont="1" applyAlignment="1">
      <alignment horizontal="center" vertical="center" wrapText="1"/>
    </xf>
    <xf numFmtId="9" fontId="9" fillId="0" borderId="0" xfId="1" applyFont="1" applyAlignment="1">
      <alignment horizontal="center" vertical="center" wrapText="1"/>
    </xf>
    <xf numFmtId="9" fontId="8" fillId="0" borderId="13" xfId="1" applyFont="1" applyBorder="1" applyAlignment="1">
      <alignment horizontal="center" vertical="center" wrapText="1"/>
    </xf>
    <xf numFmtId="9" fontId="8" fillId="0" borderId="0" xfId="1" applyFont="1" applyAlignment="1">
      <alignment horizontal="center" vertical="center" wrapText="1"/>
    </xf>
    <xf numFmtId="9" fontId="8" fillId="4" borderId="13" xfId="1" applyFont="1" applyFill="1" applyBorder="1" applyAlignment="1">
      <alignment horizontal="center" vertical="center" wrapText="1"/>
    </xf>
    <xf numFmtId="9" fontId="8" fillId="4" borderId="0" xfId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0" fillId="0" borderId="0" xfId="0" applyAlignment="1">
      <alignment vertical="top" wrapText="1" indent="1"/>
    </xf>
    <xf numFmtId="0" fontId="5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9" fontId="3" fillId="0" borderId="0" xfId="1" applyFont="1" applyAlignment="1">
      <alignment horizontal="center" vertical="center" wrapText="1"/>
    </xf>
    <xf numFmtId="9" fontId="3" fillId="4" borderId="0" xfId="1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50" fillId="0" borderId="0" xfId="0" applyFont="1" applyAlignment="1">
      <alignment horizontal="center" vertical="center" wrapText="1"/>
    </xf>
    <xf numFmtId="9" fontId="9" fillId="0" borderId="13" xfId="1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4" borderId="13" xfId="0" applyFont="1" applyFill="1" applyBorder="1" applyAlignment="1">
      <alignment horizontal="center" vertical="center" wrapText="1"/>
    </xf>
    <xf numFmtId="0" fontId="3" fillId="4" borderId="0" xfId="0" applyFont="1" applyFill="1" applyAlignment="1">
      <alignment horizontal="center" vertical="center" wrapText="1"/>
    </xf>
    <xf numFmtId="0" fontId="15" fillId="0" borderId="13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32" fillId="0" borderId="31" xfId="0" applyFont="1" applyBorder="1" applyAlignment="1">
      <alignment horizontal="center"/>
    </xf>
    <xf numFmtId="0" fontId="32" fillId="0" borderId="32" xfId="0" applyFont="1" applyBorder="1" applyAlignment="1">
      <alignment horizontal="center"/>
    </xf>
    <xf numFmtId="0" fontId="39" fillId="0" borderId="33" xfId="0" applyFont="1" applyBorder="1" applyAlignment="1">
      <alignment vertical="center"/>
    </xf>
    <xf numFmtId="0" fontId="39" fillId="0" borderId="34" xfId="0" applyFont="1" applyBorder="1" applyAlignment="1">
      <alignment vertical="center"/>
    </xf>
  </cellXfs>
  <cellStyles count="2">
    <cellStyle name="Normal" xfId="0" builtinId="0"/>
    <cellStyle name="Porcentagem" xfId="1" builtinId="5"/>
  </cellStyles>
  <dxfs count="4">
    <dxf>
      <font>
        <color rgb="FFFF0000"/>
      </font>
    </dxf>
    <dxf>
      <font>
        <color rgb="FF7030A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Gráfico 1- pareto</a:t>
            </a:r>
            <a:r>
              <a:rPr lang="pt-BR" baseline="0"/>
              <a:t> das notas-Escola-2024</a:t>
            </a:r>
            <a:endParaRPr lang="pt-B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Freqüência</c:v>
          </c:tx>
          <c:invertIfNegative val="0"/>
          <c:cat>
            <c:strRef>
              <c:f>'CAP2-ITEM2.5'!$H$3:$H$12</c:f>
              <c:strCache>
                <c:ptCount val="10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8</c:v>
                </c:pt>
                <c:pt idx="8">
                  <c:v>9</c:v>
                </c:pt>
                <c:pt idx="9">
                  <c:v>Mais</c:v>
                </c:pt>
              </c:strCache>
            </c:strRef>
          </c:cat>
          <c:val>
            <c:numRef>
              <c:f>'CAP2-ITEM2.5'!$I$3:$I$12</c:f>
              <c:numCache>
                <c:formatCode>General</c:formatCode>
                <c:ptCount val="10"/>
                <c:pt idx="0">
                  <c:v>5</c:v>
                </c:pt>
                <c:pt idx="1">
                  <c:v>4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6C-4105-9A03-4FF9F16A4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17244128"/>
        <c:axId val="717221664"/>
      </c:barChart>
      <c:lineChart>
        <c:grouping val="standard"/>
        <c:varyColors val="0"/>
        <c:ser>
          <c:idx val="1"/>
          <c:order val="1"/>
          <c:tx>
            <c:v>% cumulativo</c:v>
          </c:tx>
          <c:cat>
            <c:strRef>
              <c:f>'CAP2-ITEM2.5'!$H$3:$H$12</c:f>
              <c:strCache>
                <c:ptCount val="10"/>
                <c:pt idx="0">
                  <c:v>4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1</c:v>
                </c:pt>
                <c:pt idx="5">
                  <c:v>2</c:v>
                </c:pt>
                <c:pt idx="6">
                  <c:v>3</c:v>
                </c:pt>
                <c:pt idx="7">
                  <c:v>8</c:v>
                </c:pt>
                <c:pt idx="8">
                  <c:v>9</c:v>
                </c:pt>
                <c:pt idx="9">
                  <c:v>Mais</c:v>
                </c:pt>
              </c:strCache>
            </c:strRef>
          </c:cat>
          <c:val>
            <c:numRef>
              <c:f>'CAP2-ITEM2.5'!$J$3:$J$12</c:f>
              <c:numCache>
                <c:formatCode>0.00%</c:formatCode>
                <c:ptCount val="10"/>
                <c:pt idx="0">
                  <c:v>0.26315789473684209</c:v>
                </c:pt>
                <c:pt idx="1">
                  <c:v>0.47368421052631576</c:v>
                </c:pt>
                <c:pt idx="2">
                  <c:v>0.63157894736842102</c:v>
                </c:pt>
                <c:pt idx="3">
                  <c:v>0.73684210526315785</c:v>
                </c:pt>
                <c:pt idx="4">
                  <c:v>0.78947368421052633</c:v>
                </c:pt>
                <c:pt idx="5">
                  <c:v>0.84210526315789469</c:v>
                </c:pt>
                <c:pt idx="6">
                  <c:v>0.89473684210526316</c:v>
                </c:pt>
                <c:pt idx="7">
                  <c:v>0.94736842105263153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6C-4105-9A03-4FF9F16A4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17248704"/>
        <c:axId val="717253696"/>
      </c:lineChart>
      <c:catAx>
        <c:axId val="7172441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0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17221664"/>
        <c:crosses val="autoZero"/>
        <c:auto val="1"/>
        <c:lblAlgn val="ctr"/>
        <c:lblOffset val="100"/>
        <c:noMultiLvlLbl val="0"/>
      </c:catAx>
      <c:valAx>
        <c:axId val="71722166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Freqüência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717244128"/>
        <c:crosses val="autoZero"/>
        <c:crossBetween val="between"/>
      </c:valAx>
      <c:valAx>
        <c:axId val="717253696"/>
        <c:scaling>
          <c:orientation val="minMax"/>
        </c:scaling>
        <c:delete val="0"/>
        <c:axPos val="r"/>
        <c:numFmt formatCode="0.00%" sourceLinked="1"/>
        <c:majorTickMark val="out"/>
        <c:minorTickMark val="none"/>
        <c:tickLblPos val="nextTo"/>
        <c:crossAx val="717248704"/>
        <c:crosses val="max"/>
        <c:crossBetween val="between"/>
      </c:valAx>
      <c:catAx>
        <c:axId val="717248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1725369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69887410169446718"/>
          <c:y val="0.58742574117046564"/>
          <c:w val="0.28433328705448341"/>
          <c:h val="0.15505182842640486"/>
        </c:manualLayout>
      </c:layout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'CAP2-ITEM2.5'!$F$15</c:f>
              <c:strCache>
                <c:ptCount val="1"/>
                <c:pt idx="0">
                  <c:v>Frequência Simples Absoluta (fi)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'CAP2-ITEM2.5'!$E$16:$E$25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'CAP2-ITEM2.5'!$F$16:$F$25</c:f>
              <c:numCache>
                <c:formatCode>General</c:formatCode>
                <c:ptCount val="10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5</c:v>
                </c:pt>
                <c:pt idx="5">
                  <c:v>4</c:v>
                </c:pt>
                <c:pt idx="6">
                  <c:v>3</c:v>
                </c:pt>
                <c:pt idx="7">
                  <c:v>2</c:v>
                </c:pt>
                <c:pt idx="8">
                  <c:v>1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EA-4227-B100-687A099E85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31745392"/>
        <c:axId val="931738320"/>
      </c:barChart>
      <c:catAx>
        <c:axId val="93174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31738320"/>
        <c:crosses val="autoZero"/>
        <c:auto val="1"/>
        <c:lblAlgn val="ctr"/>
        <c:lblOffset val="100"/>
        <c:noMultiLvlLbl val="0"/>
      </c:catAx>
      <c:valAx>
        <c:axId val="93173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93174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Grafico</a:t>
            </a:r>
            <a:r>
              <a:rPr lang="pt-BR" baseline="0"/>
              <a:t> 1-Notas-Escola-2024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290-40AB-BC64-792D74FCCC5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290-40AB-BC64-792D74FCCC5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290-40AB-BC64-792D74FCCC5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290-40AB-BC64-792D74FCCC5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290-40AB-BC64-792D74FCCC5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290-40AB-BC64-792D74FCCC5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290-40AB-BC64-792D74FCCC5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290-40AB-BC64-792D74FCCC5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B290-40AB-BC64-792D74FCCC5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B290-40AB-BC64-792D74FCCC5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B290-40AB-BC64-792D74FCCC5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numRef>
              <c:f>'CAP2-ITEM2.5'!$E$16:$E$25</c:f>
              <c:numCache>
                <c:formatCode>General</c:formatCode>
                <c:ptCount val="10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</c:numCache>
            </c:numRef>
          </c:cat>
          <c:val>
            <c:numRef>
              <c:f>'CAP2-ITEM2.5'!$G$16:$G$26</c:f>
              <c:numCache>
                <c:formatCode>0%</c:formatCode>
                <c:ptCount val="11"/>
                <c:pt idx="0">
                  <c:v>0.05</c:v>
                </c:pt>
                <c:pt idx="1">
                  <c:v>0.05</c:v>
                </c:pt>
                <c:pt idx="2">
                  <c:v>0.05</c:v>
                </c:pt>
                <c:pt idx="3">
                  <c:v>0.05</c:v>
                </c:pt>
                <c:pt idx="4">
                  <c:v>0.25</c:v>
                </c:pt>
                <c:pt idx="5">
                  <c:v>0.2</c:v>
                </c:pt>
                <c:pt idx="6">
                  <c:v>0.15</c:v>
                </c:pt>
                <c:pt idx="7">
                  <c:v>0.1</c:v>
                </c:pt>
                <c:pt idx="8">
                  <c:v>0.05</c:v>
                </c:pt>
                <c:pt idx="9">
                  <c:v>0.05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F80-4110-A2A7-9365C6D63FAD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Média móvel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Real</c:v>
          </c:tx>
          <c:val>
            <c:numRef>
              <c:f>'CAP3-MEDIA MOVEL'!$C$5:$C$15</c:f>
              <c:numCache>
                <c:formatCode>General</c:formatCode>
                <c:ptCount val="11"/>
                <c:pt idx="0">
                  <c:v>305</c:v>
                </c:pt>
                <c:pt idx="1">
                  <c:v>316</c:v>
                </c:pt>
                <c:pt idx="2">
                  <c:v>298</c:v>
                </c:pt>
                <c:pt idx="3">
                  <c:v>305</c:v>
                </c:pt>
                <c:pt idx="4">
                  <c:v>310</c:v>
                </c:pt>
                <c:pt idx="5">
                  <c:v>316</c:v>
                </c:pt>
                <c:pt idx="6">
                  <c:v>306</c:v>
                </c:pt>
                <c:pt idx="7">
                  <c:v>301</c:v>
                </c:pt>
                <c:pt idx="8">
                  <c:v>295</c:v>
                </c:pt>
                <c:pt idx="9">
                  <c:v>312</c:v>
                </c:pt>
                <c:pt idx="10">
                  <c:v>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664-42A4-A0CE-EFF2CE2C072F}"/>
            </c:ext>
          </c:extLst>
        </c:ser>
        <c:ser>
          <c:idx val="1"/>
          <c:order val="1"/>
          <c:tx>
            <c:v>Previsão</c:v>
          </c:tx>
          <c:val>
            <c:numRef>
              <c:f>'CAP3-MEDIA MOVEL'!$G$2:$G$12</c:f>
              <c:numCache>
                <c:formatCode>General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306.33333333333331</c:v>
                </c:pt>
                <c:pt idx="3">
                  <c:v>306.33333333333331</c:v>
                </c:pt>
                <c:pt idx="4">
                  <c:v>304.33333333333331</c:v>
                </c:pt>
                <c:pt idx="5">
                  <c:v>310.33333333333331</c:v>
                </c:pt>
                <c:pt idx="6">
                  <c:v>310.66666666666669</c:v>
                </c:pt>
                <c:pt idx="7">
                  <c:v>307.66666666666669</c:v>
                </c:pt>
                <c:pt idx="8">
                  <c:v>300.66666666666669</c:v>
                </c:pt>
                <c:pt idx="9">
                  <c:v>302.66666666666669</c:v>
                </c:pt>
                <c:pt idx="10">
                  <c:v>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664-42A4-A0CE-EFF2CE2C07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6614335"/>
        <c:axId val="1466618911"/>
      </c:lineChart>
      <c:catAx>
        <c:axId val="1466614335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Ponto de dados</a:t>
                </a:r>
              </a:p>
            </c:rich>
          </c:tx>
          <c:overlay val="0"/>
        </c:title>
        <c:majorTickMark val="out"/>
        <c:minorTickMark val="none"/>
        <c:tickLblPos val="nextTo"/>
        <c:crossAx val="1466618911"/>
        <c:crosses val="autoZero"/>
        <c:auto val="1"/>
        <c:lblAlgn val="ctr"/>
        <c:lblOffset val="100"/>
        <c:noMultiLvlLbl val="0"/>
      </c:catAx>
      <c:valAx>
        <c:axId val="146661891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Valor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66614335"/>
        <c:crosses val="autoZero"/>
        <c:crossBetween val="midCat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Média móvel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Real</c:v>
          </c:tx>
          <c:val>
            <c:numRef>
              <c:f>'CAP3-MEDIA MOVEL'!$C$4:$C$15</c:f>
              <c:numCache>
                <c:formatCode>General</c:formatCode>
                <c:ptCount val="12"/>
                <c:pt idx="0">
                  <c:v>295</c:v>
                </c:pt>
                <c:pt idx="1">
                  <c:v>305</c:v>
                </c:pt>
                <c:pt idx="2">
                  <c:v>316</c:v>
                </c:pt>
                <c:pt idx="3">
                  <c:v>298</c:v>
                </c:pt>
                <c:pt idx="4">
                  <c:v>305</c:v>
                </c:pt>
                <c:pt idx="5">
                  <c:v>310</c:v>
                </c:pt>
                <c:pt idx="6">
                  <c:v>316</c:v>
                </c:pt>
                <c:pt idx="7">
                  <c:v>306</c:v>
                </c:pt>
                <c:pt idx="8">
                  <c:v>301</c:v>
                </c:pt>
                <c:pt idx="9">
                  <c:v>295</c:v>
                </c:pt>
                <c:pt idx="10">
                  <c:v>312</c:v>
                </c:pt>
                <c:pt idx="11">
                  <c:v>308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C6-4806-AB8E-58F7DAD3096F}"/>
            </c:ext>
          </c:extLst>
        </c:ser>
        <c:ser>
          <c:idx val="1"/>
          <c:order val="1"/>
          <c:tx>
            <c:v>Previsão</c:v>
          </c:tx>
          <c:val>
            <c:numRef>
              <c:f>'CAP3-MEDIA MOVEL'!$G$17:$G$28</c:f>
              <c:numCache>
                <c:formatCode>General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305.33333333333331</c:v>
                </c:pt>
                <c:pt idx="3">
                  <c:v>306.33333333333331</c:v>
                </c:pt>
                <c:pt idx="4">
                  <c:v>306.33333333333331</c:v>
                </c:pt>
                <c:pt idx="5">
                  <c:v>304.33333333333331</c:v>
                </c:pt>
                <c:pt idx="6">
                  <c:v>310.33333333333331</c:v>
                </c:pt>
                <c:pt idx="7">
                  <c:v>310.66666666666669</c:v>
                </c:pt>
                <c:pt idx="8">
                  <c:v>307.66666666666669</c:v>
                </c:pt>
                <c:pt idx="9">
                  <c:v>300.66666666666669</c:v>
                </c:pt>
                <c:pt idx="10">
                  <c:v>302.66666666666669</c:v>
                </c:pt>
                <c:pt idx="11">
                  <c:v>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C6-4806-AB8E-58F7DAD309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6605183"/>
        <c:axId val="1466611007"/>
      </c:lineChart>
      <c:catAx>
        <c:axId val="146660518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Ponto de dados</a:t>
                </a:r>
              </a:p>
            </c:rich>
          </c:tx>
          <c:overlay val="0"/>
        </c:title>
        <c:majorTickMark val="out"/>
        <c:minorTickMark val="none"/>
        <c:tickLblPos val="nextTo"/>
        <c:crossAx val="1466611007"/>
        <c:crosses val="autoZero"/>
        <c:auto val="1"/>
        <c:lblAlgn val="ctr"/>
        <c:lblOffset val="100"/>
        <c:noMultiLvlLbl val="0"/>
      </c:catAx>
      <c:valAx>
        <c:axId val="1466611007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pt-BR"/>
                  <a:t>Valor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466605183"/>
        <c:crosses val="autoZero"/>
        <c:crossBetween val="midCat"/>
      </c:valAx>
    </c:plotArea>
    <c:legend>
      <c:legendPos val="r"/>
      <c:overlay val="0"/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Relação</a:t>
            </a:r>
            <a:r>
              <a:rPr lang="pt-BR" baseline="0"/>
              <a:t> entre o estudo por hora e notas -Escola A-2024.1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'CAP3-3.3'!$C$3</c:f>
              <c:strCache>
                <c:ptCount val="1"/>
                <c:pt idx="0">
                  <c:v>Notas de Estatística (Y)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'CAP3-3.3'!$B$4:$B$13</c:f>
              <c:numCache>
                <c:formatCode>General</c:formatCode>
                <c:ptCount val="10"/>
                <c:pt idx="0">
                  <c:v>6</c:v>
                </c:pt>
                <c:pt idx="1">
                  <c:v>8</c:v>
                </c:pt>
                <c:pt idx="2">
                  <c:v>7</c:v>
                </c:pt>
                <c:pt idx="3">
                  <c:v>8</c:v>
                </c:pt>
                <c:pt idx="4">
                  <c:v>6</c:v>
                </c:pt>
                <c:pt idx="5">
                  <c:v>4</c:v>
                </c:pt>
                <c:pt idx="6">
                  <c:v>9</c:v>
                </c:pt>
                <c:pt idx="7">
                  <c:v>2</c:v>
                </c:pt>
                <c:pt idx="8">
                  <c:v>8</c:v>
                </c:pt>
                <c:pt idx="9">
                  <c:v>5</c:v>
                </c:pt>
              </c:numCache>
            </c:numRef>
          </c:xVal>
          <c:yVal>
            <c:numRef>
              <c:f>'CAP3-3.3'!$C$4:$C$13</c:f>
              <c:numCache>
                <c:formatCode>General</c:formatCode>
                <c:ptCount val="10"/>
                <c:pt idx="0">
                  <c:v>7</c:v>
                </c:pt>
                <c:pt idx="1">
                  <c:v>9</c:v>
                </c:pt>
                <c:pt idx="2">
                  <c:v>7</c:v>
                </c:pt>
                <c:pt idx="3">
                  <c:v>8</c:v>
                </c:pt>
                <c:pt idx="4">
                  <c:v>5</c:v>
                </c:pt>
                <c:pt idx="5">
                  <c:v>7</c:v>
                </c:pt>
                <c:pt idx="6">
                  <c:v>8</c:v>
                </c:pt>
                <c:pt idx="7">
                  <c:v>5</c:v>
                </c:pt>
                <c:pt idx="8">
                  <c:v>6</c:v>
                </c:pt>
                <c:pt idx="9">
                  <c:v>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EC7-45B2-904B-CC75D41125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66752223"/>
        <c:axId val="1566755551"/>
      </c:scatterChart>
      <c:valAx>
        <c:axId val="156675222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66755551"/>
        <c:crosses val="autoZero"/>
        <c:crossBetween val="midCat"/>
      </c:valAx>
      <c:valAx>
        <c:axId val="156675555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1566752223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85725</xdr:colOff>
      <xdr:row>0</xdr:row>
      <xdr:rowOff>76201</xdr:rowOff>
    </xdr:from>
    <xdr:to>
      <xdr:col>16</xdr:col>
      <xdr:colOff>209550</xdr:colOff>
      <xdr:row>15</xdr:row>
      <xdr:rowOff>161925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CFD3FD2-6F83-4840-8887-346FC2FF26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19050</xdr:colOff>
      <xdr:row>17</xdr:row>
      <xdr:rowOff>52387</xdr:rowOff>
    </xdr:from>
    <xdr:to>
      <xdr:col>16</xdr:col>
      <xdr:colOff>323850</xdr:colOff>
      <xdr:row>31</xdr:row>
      <xdr:rowOff>128587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748944FD-062D-4D48-ACD2-EDBC2A6387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133350</xdr:colOff>
      <xdr:row>32</xdr:row>
      <xdr:rowOff>90487</xdr:rowOff>
    </xdr:from>
    <xdr:to>
      <xdr:col>16</xdr:col>
      <xdr:colOff>438150</xdr:colOff>
      <xdr:row>46</xdr:row>
      <xdr:rowOff>166687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D7845EA-7DB7-4C8F-A60F-B3E9EBBD149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47625</xdr:colOff>
      <xdr:row>14</xdr:row>
      <xdr:rowOff>9524</xdr:rowOff>
    </xdr:from>
    <xdr:to>
      <xdr:col>6</xdr:col>
      <xdr:colOff>733425</xdr:colOff>
      <xdr:row>17</xdr:row>
      <xdr:rowOff>161924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2652EC67-1C0E-4A43-979F-3A5F87C4B4EF}"/>
            </a:ext>
          </a:extLst>
        </xdr:cNvPr>
        <xdr:cNvSpPr txBox="1">
          <a:spLocks noChangeArrowheads="1"/>
        </xdr:cNvSpPr>
      </xdr:nvSpPr>
      <xdr:spPr bwMode="auto">
        <a:xfrm>
          <a:off x="4895850" y="2228849"/>
          <a:ext cx="685800" cy="6667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Dados para Variancia </a:t>
          </a:r>
        </a:p>
      </xdr:txBody>
    </xdr:sp>
    <xdr:clientData/>
  </xdr:twoCellAnchor>
  <xdr:twoCellAnchor>
    <xdr:from>
      <xdr:col>7</xdr:col>
      <xdr:colOff>123825</xdr:colOff>
      <xdr:row>13</xdr:row>
      <xdr:rowOff>114300</xdr:rowOff>
    </xdr:from>
    <xdr:to>
      <xdr:col>8</xdr:col>
      <xdr:colOff>200025</xdr:colOff>
      <xdr:row>16</xdr:row>
      <xdr:rowOff>152400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D8E3FA91-662F-4F31-9703-D48D66CF20F9}"/>
            </a:ext>
          </a:extLst>
        </xdr:cNvPr>
        <xdr:cNvSpPr txBox="1">
          <a:spLocks noChangeArrowheads="1"/>
        </xdr:cNvSpPr>
      </xdr:nvSpPr>
      <xdr:spPr bwMode="auto">
        <a:xfrm>
          <a:off x="5772150" y="2171700"/>
          <a:ext cx="876300" cy="523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Dados para o desvio padrão </a:t>
          </a:r>
        </a:p>
      </xdr:txBody>
    </xdr:sp>
    <xdr:clientData/>
  </xdr:twoCellAnchor>
  <xdr:twoCellAnchor>
    <xdr:from>
      <xdr:col>6</xdr:col>
      <xdr:colOff>457200</xdr:colOff>
      <xdr:row>13</xdr:row>
      <xdr:rowOff>19050</xdr:rowOff>
    </xdr:from>
    <xdr:to>
      <xdr:col>6</xdr:col>
      <xdr:colOff>533400</xdr:colOff>
      <xdr:row>14</xdr:row>
      <xdr:rowOff>9525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5C78407F-6286-4CC8-B7C4-26BF792A5C35}"/>
            </a:ext>
          </a:extLst>
        </xdr:cNvPr>
        <xdr:cNvSpPr>
          <a:spLocks noChangeShapeType="1"/>
        </xdr:cNvSpPr>
      </xdr:nvSpPr>
      <xdr:spPr bwMode="auto">
        <a:xfrm flipV="1">
          <a:off x="5305425" y="2076450"/>
          <a:ext cx="76200" cy="152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6</xdr:col>
      <xdr:colOff>552450</xdr:colOff>
      <xdr:row>13</xdr:row>
      <xdr:rowOff>28575</xdr:rowOff>
    </xdr:from>
    <xdr:to>
      <xdr:col>7</xdr:col>
      <xdr:colOff>104775</xdr:colOff>
      <xdr:row>13</xdr:row>
      <xdr:rowOff>85725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03026DF1-131A-4647-8BB7-1CA351857D0D}"/>
            </a:ext>
          </a:extLst>
        </xdr:cNvPr>
        <xdr:cNvSpPr>
          <a:spLocks noChangeShapeType="1"/>
        </xdr:cNvSpPr>
      </xdr:nvSpPr>
      <xdr:spPr bwMode="auto">
        <a:xfrm flipH="1" flipV="1">
          <a:off x="5400675" y="2085975"/>
          <a:ext cx="352425" cy="57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47625</xdr:colOff>
      <xdr:row>9</xdr:row>
      <xdr:rowOff>9524</xdr:rowOff>
    </xdr:from>
    <xdr:to>
      <xdr:col>10</xdr:col>
      <xdr:colOff>0</xdr:colOff>
      <xdr:row>12</xdr:row>
      <xdr:rowOff>161924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FE946611-07C8-4F8E-810F-DA66BCDA5F8F}"/>
            </a:ext>
          </a:extLst>
        </xdr:cNvPr>
        <xdr:cNvSpPr txBox="1">
          <a:spLocks noChangeArrowheads="1"/>
        </xdr:cNvSpPr>
      </xdr:nvSpPr>
      <xdr:spPr bwMode="auto">
        <a:xfrm>
          <a:off x="4895850" y="2228849"/>
          <a:ext cx="685800" cy="66675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Dados para Variancia </a:t>
          </a:r>
        </a:p>
      </xdr:txBody>
    </xdr:sp>
    <xdr:clientData/>
  </xdr:twoCellAnchor>
  <xdr:twoCellAnchor>
    <xdr:from>
      <xdr:col>10</xdr:col>
      <xdr:colOff>123825</xdr:colOff>
      <xdr:row>8</xdr:row>
      <xdr:rowOff>114300</xdr:rowOff>
    </xdr:from>
    <xdr:to>
      <xdr:col>11</xdr:col>
      <xdr:colOff>200025</xdr:colOff>
      <xdr:row>11</xdr:row>
      <xdr:rowOff>152400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8002688E-8EDC-46A6-ADBA-2F4A015EDA13}"/>
            </a:ext>
          </a:extLst>
        </xdr:cNvPr>
        <xdr:cNvSpPr txBox="1">
          <a:spLocks noChangeArrowheads="1"/>
        </xdr:cNvSpPr>
      </xdr:nvSpPr>
      <xdr:spPr bwMode="auto">
        <a:xfrm>
          <a:off x="5772150" y="2171700"/>
          <a:ext cx="876300" cy="52387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pt-BR" sz="1000" b="0" i="0" u="none" strike="noStrike" baseline="0">
              <a:solidFill>
                <a:srgbClr val="0000FF"/>
              </a:solidFill>
              <a:latin typeface="Arial"/>
              <a:cs typeface="Arial"/>
            </a:rPr>
            <a:t>Dados para o desvio padrão </a:t>
          </a:r>
        </a:p>
      </xdr:txBody>
    </xdr:sp>
    <xdr:clientData/>
  </xdr:twoCellAnchor>
  <xdr:twoCellAnchor>
    <xdr:from>
      <xdr:col>9</xdr:col>
      <xdr:colOff>457200</xdr:colOff>
      <xdr:row>8</xdr:row>
      <xdr:rowOff>19050</xdr:rowOff>
    </xdr:from>
    <xdr:to>
      <xdr:col>9</xdr:col>
      <xdr:colOff>533400</xdr:colOff>
      <xdr:row>9</xdr:row>
      <xdr:rowOff>9525</xdr:rowOff>
    </xdr:to>
    <xdr:sp macro="" textlink="">
      <xdr:nvSpPr>
        <xdr:cNvPr id="4" name="Line 4">
          <a:extLst>
            <a:ext uri="{FF2B5EF4-FFF2-40B4-BE49-F238E27FC236}">
              <a16:creationId xmlns:a16="http://schemas.microsoft.com/office/drawing/2014/main" id="{DCD9A914-DA10-43AB-8D01-97785C46D0F0}"/>
            </a:ext>
          </a:extLst>
        </xdr:cNvPr>
        <xdr:cNvSpPr>
          <a:spLocks noChangeShapeType="1"/>
        </xdr:cNvSpPr>
      </xdr:nvSpPr>
      <xdr:spPr bwMode="auto">
        <a:xfrm flipV="1">
          <a:off x="5305425" y="2076450"/>
          <a:ext cx="76200" cy="1524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  <xdr:twoCellAnchor>
    <xdr:from>
      <xdr:col>9</xdr:col>
      <xdr:colOff>552450</xdr:colOff>
      <xdr:row>8</xdr:row>
      <xdr:rowOff>28575</xdr:rowOff>
    </xdr:from>
    <xdr:to>
      <xdr:col>10</xdr:col>
      <xdr:colOff>104775</xdr:colOff>
      <xdr:row>8</xdr:row>
      <xdr:rowOff>85725</xdr:rowOff>
    </xdr:to>
    <xdr:sp macro="" textlink="">
      <xdr:nvSpPr>
        <xdr:cNvPr id="5" name="Line 5">
          <a:extLst>
            <a:ext uri="{FF2B5EF4-FFF2-40B4-BE49-F238E27FC236}">
              <a16:creationId xmlns:a16="http://schemas.microsoft.com/office/drawing/2014/main" id="{3B7690BB-BFC8-453C-9DA2-EC4C334A2BD7}"/>
            </a:ext>
          </a:extLst>
        </xdr:cNvPr>
        <xdr:cNvSpPr>
          <a:spLocks noChangeShapeType="1"/>
        </xdr:cNvSpPr>
      </xdr:nvSpPr>
      <xdr:spPr bwMode="auto">
        <a:xfrm flipH="1" flipV="1">
          <a:off x="5400675" y="2085975"/>
          <a:ext cx="352425" cy="571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 type="triangle" w="med" len="med"/>
        </a:ln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342900</xdr:colOff>
      <xdr:row>2</xdr:row>
      <xdr:rowOff>28575</xdr:rowOff>
    </xdr:from>
    <xdr:to>
      <xdr:col>15</xdr:col>
      <xdr:colOff>342900</xdr:colOff>
      <xdr:row>12</xdr:row>
      <xdr:rowOff>28575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0DBB3D7-5006-4356-8EB6-35D73B2688B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342900</xdr:colOff>
      <xdr:row>17</xdr:row>
      <xdr:rowOff>38100</xdr:rowOff>
    </xdr:from>
    <xdr:to>
      <xdr:col>15</xdr:col>
      <xdr:colOff>342900</xdr:colOff>
      <xdr:row>27</xdr:row>
      <xdr:rowOff>38100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2B7C40A-7E67-429F-8849-5C8702AAFB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209550</xdr:colOff>
      <xdr:row>1</xdr:row>
      <xdr:rowOff>4762</xdr:rowOff>
    </xdr:from>
    <xdr:to>
      <xdr:col>12</xdr:col>
      <xdr:colOff>314325</xdr:colOff>
      <xdr:row>9</xdr:row>
      <xdr:rowOff>157162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8661AB0-A00D-4752-9E85-98FBD5E84B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142875</xdr:colOff>
      <xdr:row>1</xdr:row>
      <xdr:rowOff>19050</xdr:rowOff>
    </xdr:from>
    <xdr:to>
      <xdr:col>14</xdr:col>
      <xdr:colOff>429516</xdr:colOff>
      <xdr:row>9</xdr:row>
      <xdr:rowOff>124052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904E7FF4-E0E4-4C17-B6D3-F47E81D256C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981450" y="209550"/>
          <a:ext cx="6382641" cy="16290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7EBDA-AF9E-4B5F-9C63-DAB05061CC7D}">
  <dimension ref="A1:C5"/>
  <sheetViews>
    <sheetView zoomScale="220" zoomScaleNormal="220" workbookViewId="0">
      <selection activeCell="B4" sqref="B4"/>
    </sheetView>
  </sheetViews>
  <sheetFormatPr defaultRowHeight="15" x14ac:dyDescent="0.25"/>
  <cols>
    <col min="2" max="2" width="11.5703125" bestFit="1" customWidth="1"/>
    <col min="3" max="3" width="9" bestFit="1" customWidth="1"/>
  </cols>
  <sheetData>
    <row r="1" spans="1:3" x14ac:dyDescent="0.25">
      <c r="A1" s="82" t="s">
        <v>129</v>
      </c>
    </row>
    <row r="2" spans="1:3" ht="15.75" thickBot="1" x14ac:dyDescent="0.3"/>
    <row r="3" spans="1:3" ht="45.75" thickBot="1" x14ac:dyDescent="0.3">
      <c r="A3" s="37" t="s">
        <v>38</v>
      </c>
      <c r="B3" s="38" t="s">
        <v>39</v>
      </c>
      <c r="C3" s="32" t="s">
        <v>40</v>
      </c>
    </row>
    <row r="4" spans="1:3" ht="30.75" thickBot="1" x14ac:dyDescent="0.3">
      <c r="A4" s="39" t="s">
        <v>128</v>
      </c>
      <c r="B4" s="40">
        <f ca="1">RAND()</f>
        <v>0.67858289292138707</v>
      </c>
      <c r="C4" s="36"/>
    </row>
    <row r="5" spans="1:3" x14ac:dyDescent="0.25">
      <c r="B5">
        <f ca="1">RAND()</f>
        <v>0.99881782245049977</v>
      </c>
    </row>
  </sheetData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AA82F2-F98F-4BF9-8637-0C2269838015}">
  <dimension ref="A1:N45"/>
  <sheetViews>
    <sheetView topLeftCell="B1" workbookViewId="0">
      <selection activeCell="C18" sqref="C18"/>
    </sheetView>
  </sheetViews>
  <sheetFormatPr defaultRowHeight="15" x14ac:dyDescent="0.25"/>
  <cols>
    <col min="1" max="1" width="9.140625" hidden="1" customWidth="1"/>
    <col min="2" max="2" width="28.42578125" customWidth="1"/>
    <col min="3" max="3" width="8.7109375" customWidth="1"/>
    <col min="4" max="4" width="27.5703125" customWidth="1"/>
    <col min="7" max="7" width="9.28515625" bestFit="1" customWidth="1"/>
    <col min="8" max="8" width="9.28515625" customWidth="1"/>
    <col min="9" max="9" width="10.140625" bestFit="1" customWidth="1"/>
    <col min="10" max="12" width="12" bestFit="1" customWidth="1"/>
    <col min="14" max="14" width="12" bestFit="1" customWidth="1"/>
    <col min="259" max="260" width="8.42578125" customWidth="1"/>
    <col min="265" max="265" width="10.140625" bestFit="1" customWidth="1"/>
    <col min="266" max="268" width="12" bestFit="1" customWidth="1"/>
    <col min="515" max="516" width="8.42578125" customWidth="1"/>
    <col min="521" max="521" width="10.140625" bestFit="1" customWidth="1"/>
    <col min="522" max="524" width="12" bestFit="1" customWidth="1"/>
    <col min="771" max="772" width="8.42578125" customWidth="1"/>
    <col min="777" max="777" width="10.140625" bestFit="1" customWidth="1"/>
    <col min="778" max="780" width="12" bestFit="1" customWidth="1"/>
    <col min="1027" max="1028" width="8.42578125" customWidth="1"/>
    <col min="1033" max="1033" width="10.140625" bestFit="1" customWidth="1"/>
    <col min="1034" max="1036" width="12" bestFit="1" customWidth="1"/>
    <col min="1283" max="1284" width="8.42578125" customWidth="1"/>
    <col min="1289" max="1289" width="10.140625" bestFit="1" customWidth="1"/>
    <col min="1290" max="1292" width="12" bestFit="1" customWidth="1"/>
    <col min="1539" max="1540" width="8.42578125" customWidth="1"/>
    <col min="1545" max="1545" width="10.140625" bestFit="1" customWidth="1"/>
    <col min="1546" max="1548" width="12" bestFit="1" customWidth="1"/>
    <col min="1795" max="1796" width="8.42578125" customWidth="1"/>
    <col min="1801" max="1801" width="10.140625" bestFit="1" customWidth="1"/>
    <col min="1802" max="1804" width="12" bestFit="1" customWidth="1"/>
    <col min="2051" max="2052" width="8.42578125" customWidth="1"/>
    <col min="2057" max="2057" width="10.140625" bestFit="1" customWidth="1"/>
    <col min="2058" max="2060" width="12" bestFit="1" customWidth="1"/>
    <col min="2307" max="2308" width="8.42578125" customWidth="1"/>
    <col min="2313" max="2313" width="10.140625" bestFit="1" customWidth="1"/>
    <col min="2314" max="2316" width="12" bestFit="1" customWidth="1"/>
    <col min="2563" max="2564" width="8.42578125" customWidth="1"/>
    <col min="2569" max="2569" width="10.140625" bestFit="1" customWidth="1"/>
    <col min="2570" max="2572" width="12" bestFit="1" customWidth="1"/>
    <col min="2819" max="2820" width="8.42578125" customWidth="1"/>
    <col min="2825" max="2825" width="10.140625" bestFit="1" customWidth="1"/>
    <col min="2826" max="2828" width="12" bestFit="1" customWidth="1"/>
    <col min="3075" max="3076" width="8.42578125" customWidth="1"/>
    <col min="3081" max="3081" width="10.140625" bestFit="1" customWidth="1"/>
    <col min="3082" max="3084" width="12" bestFit="1" customWidth="1"/>
    <col min="3331" max="3332" width="8.42578125" customWidth="1"/>
    <col min="3337" max="3337" width="10.140625" bestFit="1" customWidth="1"/>
    <col min="3338" max="3340" width="12" bestFit="1" customWidth="1"/>
    <col min="3587" max="3588" width="8.42578125" customWidth="1"/>
    <col min="3593" max="3593" width="10.140625" bestFit="1" customWidth="1"/>
    <col min="3594" max="3596" width="12" bestFit="1" customWidth="1"/>
    <col min="3843" max="3844" width="8.42578125" customWidth="1"/>
    <col min="3849" max="3849" width="10.140625" bestFit="1" customWidth="1"/>
    <col min="3850" max="3852" width="12" bestFit="1" customWidth="1"/>
    <col min="4099" max="4100" width="8.42578125" customWidth="1"/>
    <col min="4105" max="4105" width="10.140625" bestFit="1" customWidth="1"/>
    <col min="4106" max="4108" width="12" bestFit="1" customWidth="1"/>
    <col min="4355" max="4356" width="8.42578125" customWidth="1"/>
    <col min="4361" max="4361" width="10.140625" bestFit="1" customWidth="1"/>
    <col min="4362" max="4364" width="12" bestFit="1" customWidth="1"/>
    <col min="4611" max="4612" width="8.42578125" customWidth="1"/>
    <col min="4617" max="4617" width="10.140625" bestFit="1" customWidth="1"/>
    <col min="4618" max="4620" width="12" bestFit="1" customWidth="1"/>
    <col min="4867" max="4868" width="8.42578125" customWidth="1"/>
    <col min="4873" max="4873" width="10.140625" bestFit="1" customWidth="1"/>
    <col min="4874" max="4876" width="12" bestFit="1" customWidth="1"/>
    <col min="5123" max="5124" width="8.42578125" customWidth="1"/>
    <col min="5129" max="5129" width="10.140625" bestFit="1" customWidth="1"/>
    <col min="5130" max="5132" width="12" bestFit="1" customWidth="1"/>
    <col min="5379" max="5380" width="8.42578125" customWidth="1"/>
    <col min="5385" max="5385" width="10.140625" bestFit="1" customWidth="1"/>
    <col min="5386" max="5388" width="12" bestFit="1" customWidth="1"/>
    <col min="5635" max="5636" width="8.42578125" customWidth="1"/>
    <col min="5641" max="5641" width="10.140625" bestFit="1" customWidth="1"/>
    <col min="5642" max="5644" width="12" bestFit="1" customWidth="1"/>
    <col min="5891" max="5892" width="8.42578125" customWidth="1"/>
    <col min="5897" max="5897" width="10.140625" bestFit="1" customWidth="1"/>
    <col min="5898" max="5900" width="12" bestFit="1" customWidth="1"/>
    <col min="6147" max="6148" width="8.42578125" customWidth="1"/>
    <col min="6153" max="6153" width="10.140625" bestFit="1" customWidth="1"/>
    <col min="6154" max="6156" width="12" bestFit="1" customWidth="1"/>
    <col min="6403" max="6404" width="8.42578125" customWidth="1"/>
    <col min="6409" max="6409" width="10.140625" bestFit="1" customWidth="1"/>
    <col min="6410" max="6412" width="12" bestFit="1" customWidth="1"/>
    <col min="6659" max="6660" width="8.42578125" customWidth="1"/>
    <col min="6665" max="6665" width="10.140625" bestFit="1" customWidth="1"/>
    <col min="6666" max="6668" width="12" bestFit="1" customWidth="1"/>
    <col min="6915" max="6916" width="8.42578125" customWidth="1"/>
    <col min="6921" max="6921" width="10.140625" bestFit="1" customWidth="1"/>
    <col min="6922" max="6924" width="12" bestFit="1" customWidth="1"/>
    <col min="7171" max="7172" width="8.42578125" customWidth="1"/>
    <col min="7177" max="7177" width="10.140625" bestFit="1" customWidth="1"/>
    <col min="7178" max="7180" width="12" bestFit="1" customWidth="1"/>
    <col min="7427" max="7428" width="8.42578125" customWidth="1"/>
    <col min="7433" max="7433" width="10.140625" bestFit="1" customWidth="1"/>
    <col min="7434" max="7436" width="12" bestFit="1" customWidth="1"/>
    <col min="7683" max="7684" width="8.42578125" customWidth="1"/>
    <col min="7689" max="7689" width="10.140625" bestFit="1" customWidth="1"/>
    <col min="7690" max="7692" width="12" bestFit="1" customWidth="1"/>
    <col min="7939" max="7940" width="8.42578125" customWidth="1"/>
    <col min="7945" max="7945" width="10.140625" bestFit="1" customWidth="1"/>
    <col min="7946" max="7948" width="12" bestFit="1" customWidth="1"/>
    <col min="8195" max="8196" width="8.42578125" customWidth="1"/>
    <col min="8201" max="8201" width="10.140625" bestFit="1" customWidth="1"/>
    <col min="8202" max="8204" width="12" bestFit="1" customWidth="1"/>
    <col min="8451" max="8452" width="8.42578125" customWidth="1"/>
    <col min="8457" max="8457" width="10.140625" bestFit="1" customWidth="1"/>
    <col min="8458" max="8460" width="12" bestFit="1" customWidth="1"/>
    <col min="8707" max="8708" width="8.42578125" customWidth="1"/>
    <col min="8713" max="8713" width="10.140625" bestFit="1" customWidth="1"/>
    <col min="8714" max="8716" width="12" bestFit="1" customWidth="1"/>
    <col min="8963" max="8964" width="8.42578125" customWidth="1"/>
    <col min="8969" max="8969" width="10.140625" bestFit="1" customWidth="1"/>
    <col min="8970" max="8972" width="12" bestFit="1" customWidth="1"/>
    <col min="9219" max="9220" width="8.42578125" customWidth="1"/>
    <col min="9225" max="9225" width="10.140625" bestFit="1" customWidth="1"/>
    <col min="9226" max="9228" width="12" bestFit="1" customWidth="1"/>
    <col min="9475" max="9476" width="8.42578125" customWidth="1"/>
    <col min="9481" max="9481" width="10.140625" bestFit="1" customWidth="1"/>
    <col min="9482" max="9484" width="12" bestFit="1" customWidth="1"/>
    <col min="9731" max="9732" width="8.42578125" customWidth="1"/>
    <col min="9737" max="9737" width="10.140625" bestFit="1" customWidth="1"/>
    <col min="9738" max="9740" width="12" bestFit="1" customWidth="1"/>
    <col min="9987" max="9988" width="8.42578125" customWidth="1"/>
    <col min="9993" max="9993" width="10.140625" bestFit="1" customWidth="1"/>
    <col min="9994" max="9996" width="12" bestFit="1" customWidth="1"/>
    <col min="10243" max="10244" width="8.42578125" customWidth="1"/>
    <col min="10249" max="10249" width="10.140625" bestFit="1" customWidth="1"/>
    <col min="10250" max="10252" width="12" bestFit="1" customWidth="1"/>
    <col min="10499" max="10500" width="8.42578125" customWidth="1"/>
    <col min="10505" max="10505" width="10.140625" bestFit="1" customWidth="1"/>
    <col min="10506" max="10508" width="12" bestFit="1" customWidth="1"/>
    <col min="10755" max="10756" width="8.42578125" customWidth="1"/>
    <col min="10761" max="10761" width="10.140625" bestFit="1" customWidth="1"/>
    <col min="10762" max="10764" width="12" bestFit="1" customWidth="1"/>
    <col min="11011" max="11012" width="8.42578125" customWidth="1"/>
    <col min="11017" max="11017" width="10.140625" bestFit="1" customWidth="1"/>
    <col min="11018" max="11020" width="12" bestFit="1" customWidth="1"/>
    <col min="11267" max="11268" width="8.42578125" customWidth="1"/>
    <col min="11273" max="11273" width="10.140625" bestFit="1" customWidth="1"/>
    <col min="11274" max="11276" width="12" bestFit="1" customWidth="1"/>
    <col min="11523" max="11524" width="8.42578125" customWidth="1"/>
    <col min="11529" max="11529" width="10.140625" bestFit="1" customWidth="1"/>
    <col min="11530" max="11532" width="12" bestFit="1" customWidth="1"/>
    <col min="11779" max="11780" width="8.42578125" customWidth="1"/>
    <col min="11785" max="11785" width="10.140625" bestFit="1" customWidth="1"/>
    <col min="11786" max="11788" width="12" bestFit="1" customWidth="1"/>
    <col min="12035" max="12036" width="8.42578125" customWidth="1"/>
    <col min="12041" max="12041" width="10.140625" bestFit="1" customWidth="1"/>
    <col min="12042" max="12044" width="12" bestFit="1" customWidth="1"/>
    <col min="12291" max="12292" width="8.42578125" customWidth="1"/>
    <col min="12297" max="12297" width="10.140625" bestFit="1" customWidth="1"/>
    <col min="12298" max="12300" width="12" bestFit="1" customWidth="1"/>
    <col min="12547" max="12548" width="8.42578125" customWidth="1"/>
    <col min="12553" max="12553" width="10.140625" bestFit="1" customWidth="1"/>
    <col min="12554" max="12556" width="12" bestFit="1" customWidth="1"/>
    <col min="12803" max="12804" width="8.42578125" customWidth="1"/>
    <col min="12809" max="12809" width="10.140625" bestFit="1" customWidth="1"/>
    <col min="12810" max="12812" width="12" bestFit="1" customWidth="1"/>
    <col min="13059" max="13060" width="8.42578125" customWidth="1"/>
    <col min="13065" max="13065" width="10.140625" bestFit="1" customWidth="1"/>
    <col min="13066" max="13068" width="12" bestFit="1" customWidth="1"/>
    <col min="13315" max="13316" width="8.42578125" customWidth="1"/>
    <col min="13321" max="13321" width="10.140625" bestFit="1" customWidth="1"/>
    <col min="13322" max="13324" width="12" bestFit="1" customWidth="1"/>
    <col min="13571" max="13572" width="8.42578125" customWidth="1"/>
    <col min="13577" max="13577" width="10.140625" bestFit="1" customWidth="1"/>
    <col min="13578" max="13580" width="12" bestFit="1" customWidth="1"/>
    <col min="13827" max="13828" width="8.42578125" customWidth="1"/>
    <col min="13833" max="13833" width="10.140625" bestFit="1" customWidth="1"/>
    <col min="13834" max="13836" width="12" bestFit="1" customWidth="1"/>
    <col min="14083" max="14084" width="8.42578125" customWidth="1"/>
    <col min="14089" max="14089" width="10.140625" bestFit="1" customWidth="1"/>
    <col min="14090" max="14092" width="12" bestFit="1" customWidth="1"/>
    <col min="14339" max="14340" width="8.42578125" customWidth="1"/>
    <col min="14345" max="14345" width="10.140625" bestFit="1" customWidth="1"/>
    <col min="14346" max="14348" width="12" bestFit="1" customWidth="1"/>
    <col min="14595" max="14596" width="8.42578125" customWidth="1"/>
    <col min="14601" max="14601" width="10.140625" bestFit="1" customWidth="1"/>
    <col min="14602" max="14604" width="12" bestFit="1" customWidth="1"/>
    <col min="14851" max="14852" width="8.42578125" customWidth="1"/>
    <col min="14857" max="14857" width="10.140625" bestFit="1" customWidth="1"/>
    <col min="14858" max="14860" width="12" bestFit="1" customWidth="1"/>
    <col min="15107" max="15108" width="8.42578125" customWidth="1"/>
    <col min="15113" max="15113" width="10.140625" bestFit="1" customWidth="1"/>
    <col min="15114" max="15116" width="12" bestFit="1" customWidth="1"/>
    <col min="15363" max="15364" width="8.42578125" customWidth="1"/>
    <col min="15369" max="15369" width="10.140625" bestFit="1" customWidth="1"/>
    <col min="15370" max="15372" width="12" bestFit="1" customWidth="1"/>
    <col min="15619" max="15620" width="8.42578125" customWidth="1"/>
    <col min="15625" max="15625" width="10.140625" bestFit="1" customWidth="1"/>
    <col min="15626" max="15628" width="12" bestFit="1" customWidth="1"/>
    <col min="15875" max="15876" width="8.42578125" customWidth="1"/>
    <col min="15881" max="15881" width="10.140625" bestFit="1" customWidth="1"/>
    <col min="15882" max="15884" width="12" bestFit="1" customWidth="1"/>
    <col min="16131" max="16132" width="8.42578125" customWidth="1"/>
    <col min="16137" max="16137" width="10.140625" bestFit="1" customWidth="1"/>
    <col min="16138" max="16140" width="12" bestFit="1" customWidth="1"/>
  </cols>
  <sheetData>
    <row r="1" spans="2:14" x14ac:dyDescent="0.25">
      <c r="E1" s="85">
        <v>2</v>
      </c>
      <c r="G1" t="s">
        <v>130</v>
      </c>
      <c r="I1" t="s">
        <v>131</v>
      </c>
      <c r="K1" s="267" t="s">
        <v>132</v>
      </c>
      <c r="L1" s="267"/>
      <c r="M1" s="267" t="s">
        <v>133</v>
      </c>
      <c r="N1" s="267"/>
    </row>
    <row r="2" spans="2:14" s="88" customFormat="1" ht="14.25" x14ac:dyDescent="0.2">
      <c r="B2" s="268" t="s">
        <v>162</v>
      </c>
      <c r="C2" s="269"/>
      <c r="D2" s="87" t="s">
        <v>134</v>
      </c>
      <c r="E2" s="87" t="s">
        <v>135</v>
      </c>
      <c r="F2" s="102" t="s">
        <v>136</v>
      </c>
      <c r="G2" s="104" t="s">
        <v>137</v>
      </c>
      <c r="H2" s="104" t="s">
        <v>164</v>
      </c>
      <c r="I2" s="104" t="s">
        <v>138</v>
      </c>
      <c r="J2" s="104" t="s">
        <v>139</v>
      </c>
      <c r="K2" s="106" t="s">
        <v>140</v>
      </c>
      <c r="L2" s="106" t="s">
        <v>141</v>
      </c>
      <c r="M2" s="108" t="s">
        <v>142</v>
      </c>
      <c r="N2" s="108" t="s">
        <v>143</v>
      </c>
    </row>
    <row r="3" spans="2:14" x14ac:dyDescent="0.25">
      <c r="B3" s="89">
        <v>0</v>
      </c>
      <c r="C3" s="89">
        <v>2</v>
      </c>
      <c r="D3" s="90">
        <v>2</v>
      </c>
      <c r="E3" s="90">
        <f>(B3+C3)/$E$1</f>
        <v>1</v>
      </c>
      <c r="F3" s="103">
        <f>E3*D3</f>
        <v>2</v>
      </c>
      <c r="G3" s="105">
        <f>E3-$C$14</f>
        <v>-4.4000000000000004</v>
      </c>
      <c r="H3" s="105">
        <f>G3*-1</f>
        <v>4.4000000000000004</v>
      </c>
      <c r="I3" s="105">
        <f>POWER(G3,2)</f>
        <v>19.360000000000003</v>
      </c>
      <c r="J3" s="105">
        <f>I3*D3</f>
        <v>38.720000000000006</v>
      </c>
      <c r="K3" s="107">
        <f>LOG(E3)</f>
        <v>0</v>
      </c>
      <c r="L3" s="107">
        <f>K3*D3</f>
        <v>0</v>
      </c>
      <c r="M3" s="109">
        <f>$M$9/E3</f>
        <v>1</v>
      </c>
      <c r="N3" s="109">
        <f>M3*D3</f>
        <v>2</v>
      </c>
    </row>
    <row r="4" spans="2:14" x14ac:dyDescent="0.25">
      <c r="B4" s="89">
        <v>2</v>
      </c>
      <c r="C4" s="89">
        <v>4</v>
      </c>
      <c r="D4" s="90">
        <v>2</v>
      </c>
      <c r="E4" s="90">
        <f t="shared" ref="E4:E7" si="0">(B4+C4)/$E$1</f>
        <v>3</v>
      </c>
      <c r="F4" s="103">
        <f t="shared" ref="F4:F7" si="1">E4*D4</f>
        <v>6</v>
      </c>
      <c r="G4" s="105">
        <f t="shared" ref="G4:G7" si="2">E4-$C$14</f>
        <v>-2.4000000000000004</v>
      </c>
      <c r="H4" s="105">
        <f>G4*-1</f>
        <v>2.4000000000000004</v>
      </c>
      <c r="I4" s="105">
        <f t="shared" ref="I4:I7" si="3">POWER(G4,2)</f>
        <v>5.7600000000000016</v>
      </c>
      <c r="J4" s="105">
        <f t="shared" ref="J4:J7" si="4">I4*D4</f>
        <v>11.520000000000003</v>
      </c>
      <c r="K4" s="107">
        <f t="shared" ref="K4:K7" si="5">LOG(E4)</f>
        <v>0.47712125471966244</v>
      </c>
      <c r="L4" s="107">
        <f t="shared" ref="L4:L7" si="6">K4*D4</f>
        <v>0.95424250943932487</v>
      </c>
      <c r="M4" s="109">
        <f>$M$9/E4</f>
        <v>0.33333333333333331</v>
      </c>
      <c r="N4" s="109">
        <f t="shared" ref="N4:N7" si="7">M4*D4</f>
        <v>0.66666666666666663</v>
      </c>
    </row>
    <row r="5" spans="2:14" x14ac:dyDescent="0.25">
      <c r="B5" s="89">
        <v>4</v>
      </c>
      <c r="C5" s="89">
        <v>6</v>
      </c>
      <c r="D5" s="90">
        <v>8</v>
      </c>
      <c r="E5" s="90">
        <f t="shared" si="0"/>
        <v>5</v>
      </c>
      <c r="F5" s="103">
        <f t="shared" si="1"/>
        <v>40</v>
      </c>
      <c r="G5" s="105">
        <f t="shared" si="2"/>
        <v>-0.40000000000000036</v>
      </c>
      <c r="H5" s="105">
        <f>G5*-1</f>
        <v>0.40000000000000036</v>
      </c>
      <c r="I5" s="105">
        <f t="shared" si="3"/>
        <v>0.16000000000000028</v>
      </c>
      <c r="J5" s="105">
        <f t="shared" si="4"/>
        <v>1.2800000000000022</v>
      </c>
      <c r="K5" s="107">
        <f t="shared" si="5"/>
        <v>0.69897000433601886</v>
      </c>
      <c r="L5" s="107">
        <f t="shared" si="6"/>
        <v>5.5917600346881509</v>
      </c>
      <c r="M5" s="109">
        <f>$M$9/E5</f>
        <v>0.2</v>
      </c>
      <c r="N5" s="109">
        <f t="shared" si="7"/>
        <v>1.6</v>
      </c>
    </row>
    <row r="6" spans="2:14" x14ac:dyDescent="0.25">
      <c r="B6" s="89">
        <v>6</v>
      </c>
      <c r="C6" s="89">
        <v>8</v>
      </c>
      <c r="D6" s="90">
        <v>6</v>
      </c>
      <c r="E6" s="90">
        <f t="shared" si="0"/>
        <v>7</v>
      </c>
      <c r="F6" s="103">
        <f t="shared" si="1"/>
        <v>42</v>
      </c>
      <c r="G6" s="105">
        <f t="shared" si="2"/>
        <v>1.5999999999999996</v>
      </c>
      <c r="H6" s="105">
        <f>G6</f>
        <v>1.5999999999999996</v>
      </c>
      <c r="I6" s="105">
        <f t="shared" si="3"/>
        <v>2.5599999999999987</v>
      </c>
      <c r="J6" s="105">
        <f t="shared" si="4"/>
        <v>15.359999999999992</v>
      </c>
      <c r="K6" s="107">
        <f t="shared" si="5"/>
        <v>0.84509804001425681</v>
      </c>
      <c r="L6" s="107">
        <f t="shared" si="6"/>
        <v>5.0705882400855407</v>
      </c>
      <c r="M6" s="109">
        <f>$M$9/E6</f>
        <v>0.14285714285714285</v>
      </c>
      <c r="N6" s="109">
        <f t="shared" si="7"/>
        <v>0.8571428571428571</v>
      </c>
    </row>
    <row r="7" spans="2:14" x14ac:dyDescent="0.25">
      <c r="B7" s="89">
        <v>8</v>
      </c>
      <c r="C7" s="89">
        <v>10</v>
      </c>
      <c r="D7" s="90">
        <v>2</v>
      </c>
      <c r="E7" s="90">
        <f t="shared" si="0"/>
        <v>9</v>
      </c>
      <c r="F7" s="103">
        <f t="shared" si="1"/>
        <v>18</v>
      </c>
      <c r="G7" s="105">
        <f t="shared" si="2"/>
        <v>3.5999999999999996</v>
      </c>
      <c r="H7" s="105">
        <f>G7</f>
        <v>3.5999999999999996</v>
      </c>
      <c r="I7" s="105">
        <f t="shared" si="3"/>
        <v>12.959999999999997</v>
      </c>
      <c r="J7" s="105">
        <f t="shared" si="4"/>
        <v>25.919999999999995</v>
      </c>
      <c r="K7" s="107">
        <f t="shared" si="5"/>
        <v>0.95424250943932487</v>
      </c>
      <c r="L7" s="107">
        <f t="shared" si="6"/>
        <v>1.9084850188786497</v>
      </c>
      <c r="M7" s="109">
        <f>$M$9/E7</f>
        <v>0.1111111111111111</v>
      </c>
      <c r="N7" s="109">
        <f t="shared" si="7"/>
        <v>0.22222222222222221</v>
      </c>
    </row>
    <row r="8" spans="2:14" s="88" customFormat="1" ht="12.75" x14ac:dyDescent="0.2">
      <c r="B8" s="86" t="s">
        <v>144</v>
      </c>
      <c r="C8" s="86"/>
      <c r="D8" s="87">
        <f>SUM(D3:D7)</f>
        <v>20</v>
      </c>
      <c r="E8" s="86"/>
      <c r="F8" s="102">
        <f>SUM(F3:F7)</f>
        <v>108</v>
      </c>
      <c r="G8" s="86"/>
      <c r="H8" s="86">
        <f>SUM(H3:H7)</f>
        <v>12.4</v>
      </c>
      <c r="I8" s="86">
        <f>SUM(I3:I7)</f>
        <v>40.799999999999997</v>
      </c>
      <c r="J8" s="86">
        <f>SUM(J3:J7)</f>
        <v>92.799999999999983</v>
      </c>
      <c r="L8" s="88">
        <f>SUM(L3:L7)</f>
        <v>13.525075803091667</v>
      </c>
      <c r="N8" s="88">
        <f>SUM(N3:N7)</f>
        <v>5.3460317460317457</v>
      </c>
    </row>
    <row r="9" spans="2:14" s="88" customFormat="1" ht="12.75" x14ac:dyDescent="0.2">
      <c r="H9" s="88">
        <f>H8/C13</f>
        <v>0.62</v>
      </c>
      <c r="I9" s="88">
        <f>I8/19</f>
        <v>2.1473684210526316</v>
      </c>
      <c r="M9" s="88">
        <v>1</v>
      </c>
    </row>
    <row r="10" spans="2:14" s="88" customFormat="1" ht="12.75" x14ac:dyDescent="0.2"/>
    <row r="11" spans="2:14" s="88" customFormat="1" ht="12.75" x14ac:dyDescent="0.2"/>
    <row r="13" spans="2:14" x14ac:dyDescent="0.25">
      <c r="B13" s="91" t="s">
        <v>145</v>
      </c>
      <c r="C13" s="92">
        <f>D8</f>
        <v>20</v>
      </c>
      <c r="D13" s="93" t="s">
        <v>146</v>
      </c>
    </row>
    <row r="14" spans="2:14" x14ac:dyDescent="0.25">
      <c r="B14" s="91" t="s">
        <v>147</v>
      </c>
      <c r="C14" s="103">
        <f>F8/D8</f>
        <v>5.4</v>
      </c>
      <c r="D14" s="93" t="s">
        <v>148</v>
      </c>
      <c r="E14" s="121"/>
      <c r="F14" s="121"/>
    </row>
    <row r="15" spans="2:14" x14ac:dyDescent="0.25">
      <c r="B15" s="91" t="s">
        <v>149</v>
      </c>
      <c r="C15" s="105">
        <f>J8/(D8-1)</f>
        <v>4.8842105263157887</v>
      </c>
      <c r="D15" s="93" t="s">
        <v>150</v>
      </c>
      <c r="E15" s="121"/>
      <c r="F15" s="121"/>
    </row>
    <row r="16" spans="2:14" x14ac:dyDescent="0.25">
      <c r="B16" s="91" t="s">
        <v>151</v>
      </c>
      <c r="C16" s="105">
        <f>SQRT(C15)</f>
        <v>2.2100250058123301</v>
      </c>
      <c r="D16" s="93" t="s">
        <v>152</v>
      </c>
      <c r="H16" s="153" t="s">
        <v>280</v>
      </c>
      <c r="I16" s="153" t="s">
        <v>160</v>
      </c>
      <c r="J16" s="153"/>
      <c r="K16" s="153"/>
      <c r="L16" s="153" t="s">
        <v>282</v>
      </c>
      <c r="M16" s="153"/>
      <c r="N16" s="89"/>
    </row>
    <row r="17" spans="2:14" x14ac:dyDescent="0.25">
      <c r="B17" s="91" t="s">
        <v>153</v>
      </c>
      <c r="C17" s="122">
        <f>C16/SQRT(C13-1)</f>
        <v>0.50701450858072816</v>
      </c>
      <c r="D17" s="93" t="s">
        <v>154</v>
      </c>
      <c r="H17" s="89">
        <f>C14</f>
        <v>5.4</v>
      </c>
      <c r="I17" s="89">
        <f>C16</f>
        <v>2.2100250058123301</v>
      </c>
      <c r="J17" s="89">
        <f>H17+I17</f>
        <v>7.6100250058123304</v>
      </c>
      <c r="K17" s="216" t="s">
        <v>281</v>
      </c>
      <c r="L17" s="215">
        <f>J18-C17</f>
        <v>2.6829604856069422</v>
      </c>
      <c r="M17" s="215">
        <f>J17+C17</f>
        <v>8.117039514393058</v>
      </c>
      <c r="N17" s="89" t="s">
        <v>283</v>
      </c>
    </row>
    <row r="18" spans="2:14" x14ac:dyDescent="0.25">
      <c r="B18" s="91" t="s">
        <v>155</v>
      </c>
      <c r="C18" s="214">
        <f>C16/C14</f>
        <v>0.40926388996524626</v>
      </c>
      <c r="D18" s="93" t="s">
        <v>156</v>
      </c>
      <c r="H18" s="89"/>
      <c r="I18" s="89"/>
      <c r="J18" s="89">
        <f>H17-I17</f>
        <v>3.1899749941876703</v>
      </c>
      <c r="K18" s="217">
        <v>0.68</v>
      </c>
      <c r="L18" s="89"/>
      <c r="M18" s="89"/>
      <c r="N18" s="89"/>
    </row>
    <row r="19" spans="2:14" x14ac:dyDescent="0.25">
      <c r="B19" s="91" t="s">
        <v>132</v>
      </c>
      <c r="C19" s="107">
        <f>L8/D8</f>
        <v>0.67625379015458331</v>
      </c>
      <c r="D19" s="93" t="s">
        <v>157</v>
      </c>
    </row>
    <row r="20" spans="2:14" x14ac:dyDescent="0.25">
      <c r="B20" s="91" t="s">
        <v>133</v>
      </c>
      <c r="C20" s="109">
        <f>N8/D8</f>
        <v>0.26730158730158726</v>
      </c>
      <c r="D20" s="93" t="s">
        <v>158</v>
      </c>
    </row>
    <row r="22" spans="2:14" x14ac:dyDescent="0.25">
      <c r="B22" s="94" t="s">
        <v>159</v>
      </c>
      <c r="C22" s="94"/>
    </row>
    <row r="24" spans="2:14" x14ac:dyDescent="0.25">
      <c r="B24" s="95" t="s">
        <v>160</v>
      </c>
      <c r="C24" s="96" t="s">
        <v>161</v>
      </c>
    </row>
    <row r="25" spans="2:14" x14ac:dyDescent="0.25">
      <c r="B25" s="97">
        <v>1</v>
      </c>
      <c r="C25" s="98">
        <v>0.68</v>
      </c>
    </row>
    <row r="26" spans="2:14" x14ac:dyDescent="0.25">
      <c r="B26" s="97">
        <v>1.96</v>
      </c>
      <c r="C26" s="98">
        <v>0.95</v>
      </c>
    </row>
    <row r="27" spans="2:14" x14ac:dyDescent="0.25">
      <c r="B27" s="97">
        <v>2</v>
      </c>
      <c r="C27" s="99">
        <v>0.95499999999999996</v>
      </c>
    </row>
    <row r="28" spans="2:14" x14ac:dyDescent="0.25">
      <c r="B28" s="97">
        <v>3</v>
      </c>
      <c r="C28" s="99">
        <v>0.997</v>
      </c>
    </row>
    <row r="30" spans="2:14" x14ac:dyDescent="0.25">
      <c r="B30" s="88"/>
    </row>
    <row r="31" spans="2:14" x14ac:dyDescent="0.25">
      <c r="C31" s="100"/>
    </row>
    <row r="32" spans="2:14" x14ac:dyDescent="0.25">
      <c r="C32" s="100"/>
    </row>
    <row r="33" spans="2:3" x14ac:dyDescent="0.25">
      <c r="C33" s="100"/>
    </row>
    <row r="35" spans="2:3" x14ac:dyDescent="0.25">
      <c r="C35" s="100"/>
    </row>
    <row r="37" spans="2:3" x14ac:dyDescent="0.25">
      <c r="B37" s="93"/>
    </row>
    <row r="38" spans="2:3" x14ac:dyDescent="0.25">
      <c r="B38" s="101"/>
      <c r="C38" s="101"/>
    </row>
    <row r="39" spans="2:3" x14ac:dyDescent="0.25">
      <c r="B39" s="101"/>
      <c r="C39" s="101"/>
    </row>
    <row r="40" spans="2:3" x14ac:dyDescent="0.25">
      <c r="B40" s="101"/>
      <c r="C40" s="101"/>
    </row>
    <row r="41" spans="2:3" x14ac:dyDescent="0.25">
      <c r="B41" s="101"/>
      <c r="C41" s="101"/>
    </row>
    <row r="45" spans="2:3" x14ac:dyDescent="0.25">
      <c r="B45" s="93"/>
    </row>
  </sheetData>
  <mergeCells count="3">
    <mergeCell ref="K1:L1"/>
    <mergeCell ref="M1:N1"/>
    <mergeCell ref="B2:C2"/>
  </mergeCells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B04A9-4083-45EC-A03B-2A95C1D484C8}">
  <dimension ref="A1:J28"/>
  <sheetViews>
    <sheetView topLeftCell="A4" zoomScale="130" zoomScaleNormal="130" workbookViewId="0">
      <selection activeCell="G15" sqref="G15"/>
    </sheetView>
  </sheetViews>
  <sheetFormatPr defaultRowHeight="15" x14ac:dyDescent="0.25"/>
  <cols>
    <col min="4" max="5" width="12.5703125" bestFit="1" customWidth="1"/>
    <col min="9" max="9" width="11.5703125" bestFit="1" customWidth="1"/>
  </cols>
  <sheetData>
    <row r="1" spans="1:10" ht="15.75" thickBot="1" x14ac:dyDescent="0.3">
      <c r="A1" s="190" t="s">
        <v>238</v>
      </c>
      <c r="B1" s="31"/>
      <c r="C1" s="31"/>
      <c r="D1" s="41"/>
      <c r="E1" s="41"/>
      <c r="G1" s="1" t="s">
        <v>285</v>
      </c>
    </row>
    <row r="2" spans="1:10" ht="15.75" thickBot="1" x14ac:dyDescent="0.3">
      <c r="A2" s="31"/>
      <c r="B2" s="41"/>
      <c r="C2" s="191"/>
      <c r="D2" s="192" t="s">
        <v>239</v>
      </c>
      <c r="E2" s="193"/>
      <c r="G2" t="e">
        <v>#N/A</v>
      </c>
      <c r="H2" t="e">
        <v>#N/A</v>
      </c>
      <c r="I2" s="221"/>
      <c r="J2" s="218"/>
    </row>
    <row r="3" spans="1:10" ht="15.75" thickBot="1" x14ac:dyDescent="0.3">
      <c r="A3" s="194"/>
      <c r="B3" s="195" t="s">
        <v>240</v>
      </c>
      <c r="C3" s="196" t="s">
        <v>241</v>
      </c>
      <c r="D3" s="197" t="s">
        <v>242</v>
      </c>
      <c r="E3" s="197" t="s">
        <v>243</v>
      </c>
      <c r="G3" t="e">
        <v>#N/A</v>
      </c>
      <c r="H3" t="e">
        <v>#N/A</v>
      </c>
      <c r="I3" s="222"/>
      <c r="J3" s="222"/>
    </row>
    <row r="4" spans="1:10" ht="15.75" thickBot="1" x14ac:dyDescent="0.3">
      <c r="A4" s="194"/>
      <c r="B4" s="198">
        <v>1</v>
      </c>
      <c r="C4" s="189">
        <v>295</v>
      </c>
      <c r="D4" s="194"/>
      <c r="E4" s="194"/>
      <c r="G4">
        <f t="shared" ref="G4:G12" si="0">AVERAGE(C5:C7)</f>
        <v>306.33333333333331</v>
      </c>
      <c r="H4" t="e">
        <v>#N/A</v>
      </c>
      <c r="I4" s="218"/>
      <c r="J4" s="218"/>
    </row>
    <row r="5" spans="1:10" ht="15.75" thickBot="1" x14ac:dyDescent="0.3">
      <c r="A5" s="194"/>
      <c r="B5" s="198">
        <v>2</v>
      </c>
      <c r="C5" s="189">
        <v>305</v>
      </c>
      <c r="D5" s="194"/>
      <c r="E5" s="194"/>
      <c r="G5">
        <f t="shared" si="0"/>
        <v>306.33333333333331</v>
      </c>
      <c r="H5" t="e">
        <v>#N/A</v>
      </c>
      <c r="I5" s="218"/>
      <c r="J5" s="218"/>
    </row>
    <row r="6" spans="1:10" ht="15.75" thickBot="1" x14ac:dyDescent="0.3">
      <c r="A6" s="194"/>
      <c r="B6" s="198">
        <v>3</v>
      </c>
      <c r="C6" s="189">
        <v>316</v>
      </c>
      <c r="D6" s="194"/>
      <c r="E6" s="194"/>
      <c r="G6">
        <f t="shared" si="0"/>
        <v>304.33333333333331</v>
      </c>
      <c r="H6">
        <f t="shared" ref="H6:H12" si="1">SQRT(SUMXMY2(C7:C9,G4:G6)/3)</f>
        <v>5.8689389538863317</v>
      </c>
      <c r="I6" s="218"/>
      <c r="J6" s="218"/>
    </row>
    <row r="7" spans="1:10" ht="15.75" thickBot="1" x14ac:dyDescent="0.3">
      <c r="A7" s="194"/>
      <c r="B7" s="198">
        <v>4</v>
      </c>
      <c r="C7" s="223">
        <v>298</v>
      </c>
      <c r="D7" s="224">
        <f>AVERAGE(C4:C6)</f>
        <v>305.33333333333331</v>
      </c>
      <c r="E7" s="194"/>
      <c r="G7">
        <f t="shared" si="0"/>
        <v>310.33333333333331</v>
      </c>
      <c r="H7">
        <f t="shared" si="1"/>
        <v>4.6904157598234431</v>
      </c>
    </row>
    <row r="8" spans="1:10" ht="15.75" thickBot="1" x14ac:dyDescent="0.3">
      <c r="A8" s="194"/>
      <c r="B8" s="198">
        <v>5</v>
      </c>
      <c r="C8" s="189">
        <v>305</v>
      </c>
      <c r="D8" s="224">
        <f t="shared" ref="D8:D15" si="2">AVERAGE(C5:C7)</f>
        <v>306.33333333333331</v>
      </c>
      <c r="E8" s="194"/>
      <c r="G8">
        <f t="shared" si="0"/>
        <v>310.66666666666669</v>
      </c>
      <c r="H8">
        <f t="shared" si="1"/>
        <v>5.3541261347363562</v>
      </c>
    </row>
    <row r="9" spans="1:10" ht="15.75" thickBot="1" x14ac:dyDescent="0.3">
      <c r="A9" s="194"/>
      <c r="B9" s="198">
        <v>6</v>
      </c>
      <c r="C9" s="189">
        <v>310</v>
      </c>
      <c r="D9" s="224">
        <f t="shared" si="2"/>
        <v>306.33333333333331</v>
      </c>
      <c r="E9" s="194"/>
      <c r="G9">
        <f t="shared" si="0"/>
        <v>307.66666666666669</v>
      </c>
      <c r="H9">
        <f t="shared" si="1"/>
        <v>5.7251880124392418</v>
      </c>
    </row>
    <row r="10" spans="1:10" ht="15.75" thickBot="1" x14ac:dyDescent="0.3">
      <c r="A10" s="194"/>
      <c r="B10" s="198">
        <v>7</v>
      </c>
      <c r="C10" s="223">
        <v>316</v>
      </c>
      <c r="D10" s="224">
        <f t="shared" si="2"/>
        <v>304.33333333333331</v>
      </c>
      <c r="E10" s="224">
        <f>AVERAGE(C4:C9)</f>
        <v>304.83333333333331</v>
      </c>
      <c r="G10">
        <f t="shared" si="0"/>
        <v>300.66666666666669</v>
      </c>
      <c r="H10">
        <f t="shared" si="1"/>
        <v>5.7251880124392418</v>
      </c>
    </row>
    <row r="11" spans="1:10" ht="15.75" thickBot="1" x14ac:dyDescent="0.3">
      <c r="A11" s="194"/>
      <c r="B11" s="198">
        <v>8</v>
      </c>
      <c r="C11" s="189">
        <v>306</v>
      </c>
      <c r="D11" s="224">
        <f t="shared" si="2"/>
        <v>310.33333333333331</v>
      </c>
      <c r="E11" s="224">
        <f t="shared" ref="E11:E15" si="3">AVERAGE(C5:C10)</f>
        <v>308.33333333333331</v>
      </c>
      <c r="G11">
        <f t="shared" si="0"/>
        <v>302.66666666666669</v>
      </c>
      <c r="H11">
        <f t="shared" si="1"/>
        <v>7.3861732687201158</v>
      </c>
    </row>
    <row r="12" spans="1:10" ht="15.75" thickBot="1" x14ac:dyDescent="0.3">
      <c r="A12" s="194"/>
      <c r="B12" s="198">
        <v>9</v>
      </c>
      <c r="C12" s="189">
        <v>301</v>
      </c>
      <c r="D12" s="224">
        <f t="shared" si="2"/>
        <v>310.66666666666669</v>
      </c>
      <c r="E12" s="224">
        <f t="shared" si="3"/>
        <v>308.5</v>
      </c>
      <c r="G12">
        <f t="shared" si="0"/>
        <v>305</v>
      </c>
      <c r="H12">
        <f t="shared" si="1"/>
        <v>6.5376403037136184</v>
      </c>
    </row>
    <row r="13" spans="1:10" ht="15.75" thickBot="1" x14ac:dyDescent="0.3">
      <c r="A13" s="194"/>
      <c r="B13" s="198">
        <v>10</v>
      </c>
      <c r="C13" s="189">
        <v>295</v>
      </c>
      <c r="D13" s="224">
        <f t="shared" si="2"/>
        <v>307.66666666666669</v>
      </c>
      <c r="E13" s="224">
        <f t="shared" si="3"/>
        <v>306</v>
      </c>
      <c r="G13" s="219"/>
      <c r="H13" s="220"/>
    </row>
    <row r="14" spans="1:10" ht="15.75" thickBot="1" x14ac:dyDescent="0.3">
      <c r="A14" s="194"/>
      <c r="B14" s="198">
        <v>11</v>
      </c>
      <c r="C14" s="189">
        <v>312</v>
      </c>
      <c r="D14" s="224">
        <f t="shared" si="2"/>
        <v>300.66666666666669</v>
      </c>
      <c r="E14" s="224">
        <f t="shared" si="3"/>
        <v>305.5</v>
      </c>
      <c r="G14" s="219"/>
      <c r="H14" s="220"/>
    </row>
    <row r="15" spans="1:10" ht="75.75" thickBot="1" x14ac:dyDescent="0.3">
      <c r="A15" s="194"/>
      <c r="B15" s="199">
        <v>12</v>
      </c>
      <c r="C15" s="187">
        <v>308</v>
      </c>
      <c r="D15" s="224">
        <f t="shared" si="2"/>
        <v>302.66666666666669</v>
      </c>
      <c r="E15" s="224">
        <f t="shared" si="3"/>
        <v>306.66666666666669</v>
      </c>
      <c r="G15" s="225" t="s">
        <v>284</v>
      </c>
      <c r="H15" s="220"/>
    </row>
    <row r="17" spans="7:8" x14ac:dyDescent="0.25">
      <c r="G17" t="e">
        <v>#N/A</v>
      </c>
      <c r="H17" t="e">
        <v>#N/A</v>
      </c>
    </row>
    <row r="18" spans="7:8" x14ac:dyDescent="0.25">
      <c r="G18" t="e">
        <v>#N/A</v>
      </c>
      <c r="H18" t="e">
        <v>#N/A</v>
      </c>
    </row>
    <row r="19" spans="7:8" x14ac:dyDescent="0.25">
      <c r="G19">
        <f t="shared" ref="G19:G28" si="4">AVERAGE(C4:C6)</f>
        <v>305.33333333333331</v>
      </c>
      <c r="H19" t="e">
        <v>#N/A</v>
      </c>
    </row>
    <row r="20" spans="7:8" x14ac:dyDescent="0.25">
      <c r="G20">
        <f t="shared" si="4"/>
        <v>306.33333333333331</v>
      </c>
      <c r="H20" t="e">
        <v>#N/A</v>
      </c>
    </row>
    <row r="21" spans="7:8" x14ac:dyDescent="0.25">
      <c r="G21">
        <f t="shared" si="4"/>
        <v>306.33333333333331</v>
      </c>
      <c r="H21">
        <f t="shared" ref="H21:H28" si="5">SQRT(SUMXMY2(C6:C8,G19:G21)/3)</f>
        <v>7.8528126595931651</v>
      </c>
    </row>
    <row r="22" spans="7:8" x14ac:dyDescent="0.25">
      <c r="G22">
        <f t="shared" si="4"/>
        <v>304.33333333333331</v>
      </c>
      <c r="H22">
        <f t="shared" si="5"/>
        <v>5.8689389538863317</v>
      </c>
    </row>
    <row r="23" spans="7:8" x14ac:dyDescent="0.25">
      <c r="G23">
        <f t="shared" si="4"/>
        <v>310.33333333333331</v>
      </c>
      <c r="H23">
        <f t="shared" si="5"/>
        <v>4.6904157598234431</v>
      </c>
    </row>
    <row r="24" spans="7:8" x14ac:dyDescent="0.25">
      <c r="G24">
        <f t="shared" si="4"/>
        <v>310.66666666666669</v>
      </c>
      <c r="H24">
        <f t="shared" si="5"/>
        <v>5.3541261347363562</v>
      </c>
    </row>
    <row r="25" spans="7:8" x14ac:dyDescent="0.25">
      <c r="G25">
        <f t="shared" si="4"/>
        <v>307.66666666666669</v>
      </c>
      <c r="H25">
        <f t="shared" si="5"/>
        <v>5.7251880124392418</v>
      </c>
    </row>
    <row r="26" spans="7:8" x14ac:dyDescent="0.25">
      <c r="G26">
        <f t="shared" si="4"/>
        <v>300.66666666666669</v>
      </c>
      <c r="H26">
        <f t="shared" si="5"/>
        <v>5.7251880124392418</v>
      </c>
    </row>
    <row r="27" spans="7:8" x14ac:dyDescent="0.25">
      <c r="G27">
        <f t="shared" si="4"/>
        <v>302.66666666666669</v>
      </c>
      <c r="H27">
        <f t="shared" si="5"/>
        <v>7.3861732687201158</v>
      </c>
    </row>
    <row r="28" spans="7:8" x14ac:dyDescent="0.25">
      <c r="G28">
        <f t="shared" si="4"/>
        <v>305</v>
      </c>
      <c r="H28">
        <f t="shared" si="5"/>
        <v>6.5376403037136184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AC81C-3BCE-425E-9E07-E10B2F8CA251}">
  <dimension ref="A1:G31"/>
  <sheetViews>
    <sheetView workbookViewId="0">
      <selection activeCell="N7" sqref="N7"/>
    </sheetView>
  </sheetViews>
  <sheetFormatPr defaultRowHeight="15" x14ac:dyDescent="0.25"/>
  <cols>
    <col min="1" max="1" width="32.140625" customWidth="1"/>
    <col min="2" max="2" width="25.140625" customWidth="1"/>
    <col min="3" max="3" width="26" customWidth="1"/>
    <col min="4" max="4" width="16" customWidth="1"/>
    <col min="5" max="5" width="11.7109375" bestFit="1" customWidth="1"/>
    <col min="6" max="6" width="12.140625" bestFit="1" customWidth="1"/>
  </cols>
  <sheetData>
    <row r="1" spans="1:7" ht="48" thickBot="1" x14ac:dyDescent="0.3">
      <c r="A1" s="131" t="s">
        <v>169</v>
      </c>
    </row>
    <row r="2" spans="1:7" ht="21" thickBot="1" x14ac:dyDescent="0.3">
      <c r="A2" s="124"/>
      <c r="B2" s="270" t="s">
        <v>168</v>
      </c>
      <c r="C2" s="271"/>
    </row>
    <row r="3" spans="1:7" ht="61.5" thickBot="1" x14ac:dyDescent="0.3">
      <c r="A3" s="125" t="s">
        <v>165</v>
      </c>
      <c r="B3" s="126" t="s">
        <v>166</v>
      </c>
      <c r="C3" s="127" t="s">
        <v>167</v>
      </c>
    </row>
    <row r="4" spans="1:7" ht="20.25" x14ac:dyDescent="0.25">
      <c r="A4" s="128">
        <v>2</v>
      </c>
      <c r="B4" s="129">
        <v>6</v>
      </c>
      <c r="C4" s="128">
        <v>7</v>
      </c>
    </row>
    <row r="5" spans="1:7" ht="20.25" x14ac:dyDescent="0.25">
      <c r="A5" s="128">
        <v>7</v>
      </c>
      <c r="B5" s="129">
        <v>8</v>
      </c>
      <c r="C5" s="128">
        <v>9</v>
      </c>
      <c r="D5" s="1" t="s">
        <v>263</v>
      </c>
      <c r="E5" s="226">
        <f>CORREL(B4:B13,C4:C13)</f>
        <v>0.64844432775190475</v>
      </c>
    </row>
    <row r="6" spans="1:7" ht="20.25" x14ac:dyDescent="0.25">
      <c r="A6" s="128">
        <v>18</v>
      </c>
      <c r="B6" s="129">
        <v>7</v>
      </c>
      <c r="C6" s="128">
        <v>7</v>
      </c>
    </row>
    <row r="7" spans="1:7" ht="20.25" x14ac:dyDescent="0.25">
      <c r="A7" s="128">
        <v>24</v>
      </c>
      <c r="B7" s="129">
        <v>8</v>
      </c>
      <c r="C7" s="128">
        <v>8</v>
      </c>
    </row>
    <row r="8" spans="1:7" ht="20.25" x14ac:dyDescent="0.25">
      <c r="A8" s="128">
        <v>33</v>
      </c>
      <c r="B8" s="129">
        <v>6</v>
      </c>
      <c r="C8" s="128">
        <v>5</v>
      </c>
    </row>
    <row r="9" spans="1:7" ht="20.25" x14ac:dyDescent="0.25">
      <c r="A9" s="128">
        <v>57</v>
      </c>
      <c r="B9" s="129">
        <v>4</v>
      </c>
      <c r="C9" s="128">
        <v>7</v>
      </c>
    </row>
    <row r="10" spans="1:7" ht="20.25" x14ac:dyDescent="0.25">
      <c r="A10" s="128">
        <v>60</v>
      </c>
      <c r="B10" s="129">
        <v>9</v>
      </c>
      <c r="C10" s="128">
        <v>8</v>
      </c>
    </row>
    <row r="11" spans="1:7" ht="20.25" x14ac:dyDescent="0.25">
      <c r="A11" s="128">
        <v>73</v>
      </c>
      <c r="B11" s="129">
        <v>2</v>
      </c>
      <c r="C11" s="128">
        <v>5</v>
      </c>
      <c r="G11" t="s">
        <v>286</v>
      </c>
    </row>
    <row r="12" spans="1:7" ht="20.25" x14ac:dyDescent="0.25">
      <c r="A12" s="128">
        <v>80</v>
      </c>
      <c r="B12" s="129">
        <v>8</v>
      </c>
      <c r="C12" s="128">
        <v>6</v>
      </c>
    </row>
    <row r="13" spans="1:7" ht="21" thickBot="1" x14ac:dyDescent="0.3">
      <c r="A13" s="125">
        <v>88</v>
      </c>
      <c r="B13" s="130">
        <v>5</v>
      </c>
      <c r="C13" s="125">
        <v>5</v>
      </c>
    </row>
    <row r="14" spans="1:7" x14ac:dyDescent="0.25">
      <c r="A14" s="132" t="s">
        <v>7</v>
      </c>
    </row>
    <row r="17" spans="1:7" x14ac:dyDescent="0.25">
      <c r="A17" s="1" t="s">
        <v>170</v>
      </c>
    </row>
    <row r="19" spans="1:7" ht="31.5" x14ac:dyDescent="0.25">
      <c r="A19" s="139" t="s">
        <v>165</v>
      </c>
      <c r="B19" s="140" t="s">
        <v>166</v>
      </c>
      <c r="C19" s="141" t="s">
        <v>167</v>
      </c>
      <c r="D19" s="142" t="s">
        <v>173</v>
      </c>
      <c r="E19" s="143" t="s">
        <v>174</v>
      </c>
      <c r="F19" s="143" t="s">
        <v>177</v>
      </c>
      <c r="G19" s="123"/>
    </row>
    <row r="20" spans="1:7" ht="15.75" x14ac:dyDescent="0.25">
      <c r="A20" s="134">
        <v>2</v>
      </c>
      <c r="B20" s="135">
        <v>6</v>
      </c>
      <c r="C20" s="134">
        <v>7</v>
      </c>
      <c r="D20" s="148">
        <f>POWER(B20,2)</f>
        <v>36</v>
      </c>
      <c r="E20" s="145">
        <f>POWER(C20,2)</f>
        <v>49</v>
      </c>
      <c r="F20" s="123">
        <f>B20*C20</f>
        <v>42</v>
      </c>
      <c r="G20" s="123"/>
    </row>
    <row r="21" spans="1:7" ht="15.75" x14ac:dyDescent="0.25">
      <c r="A21" s="134">
        <v>7</v>
      </c>
      <c r="B21" s="135">
        <v>8</v>
      </c>
      <c r="C21" s="134">
        <v>9</v>
      </c>
      <c r="D21" s="148">
        <f t="shared" ref="D21:D29" si="0">POWER(B21,2)</f>
        <v>64</v>
      </c>
      <c r="E21" s="145">
        <f t="shared" ref="E21:E29" si="1">POWER(C21,2)</f>
        <v>81</v>
      </c>
      <c r="F21" s="123">
        <f t="shared" ref="F21:F29" si="2">B21*C21</f>
        <v>72</v>
      </c>
      <c r="G21" s="123"/>
    </row>
    <row r="22" spans="1:7" ht="15.75" x14ac:dyDescent="0.25">
      <c r="A22" s="134">
        <v>18</v>
      </c>
      <c r="B22" s="135">
        <v>7</v>
      </c>
      <c r="C22" s="134">
        <v>7</v>
      </c>
      <c r="D22" s="148">
        <f t="shared" si="0"/>
        <v>49</v>
      </c>
      <c r="E22" s="145">
        <f t="shared" si="1"/>
        <v>49</v>
      </c>
      <c r="F22" s="123">
        <f t="shared" si="2"/>
        <v>49</v>
      </c>
      <c r="G22" s="123"/>
    </row>
    <row r="23" spans="1:7" ht="15.75" x14ac:dyDescent="0.25">
      <c r="A23" s="134">
        <v>24</v>
      </c>
      <c r="B23" s="135">
        <v>8</v>
      </c>
      <c r="C23" s="134">
        <v>8</v>
      </c>
      <c r="D23" s="148">
        <f t="shared" si="0"/>
        <v>64</v>
      </c>
      <c r="E23" s="145">
        <f t="shared" si="1"/>
        <v>64</v>
      </c>
      <c r="F23" s="123">
        <f t="shared" si="2"/>
        <v>64</v>
      </c>
      <c r="G23" s="123"/>
    </row>
    <row r="24" spans="1:7" ht="15.75" x14ac:dyDescent="0.25">
      <c r="A24" s="134">
        <v>33</v>
      </c>
      <c r="B24" s="135">
        <v>6</v>
      </c>
      <c r="C24" s="134">
        <v>5</v>
      </c>
      <c r="D24" s="148">
        <f t="shared" si="0"/>
        <v>36</v>
      </c>
      <c r="E24" s="145">
        <f t="shared" si="1"/>
        <v>25</v>
      </c>
      <c r="F24" s="123">
        <f t="shared" si="2"/>
        <v>30</v>
      </c>
      <c r="G24" s="123"/>
    </row>
    <row r="25" spans="1:7" ht="15.75" x14ac:dyDescent="0.25">
      <c r="A25" s="134">
        <v>57</v>
      </c>
      <c r="B25" s="135">
        <v>4</v>
      </c>
      <c r="C25" s="134">
        <v>7</v>
      </c>
      <c r="D25" s="148">
        <f t="shared" si="0"/>
        <v>16</v>
      </c>
      <c r="E25" s="145">
        <f t="shared" si="1"/>
        <v>49</v>
      </c>
      <c r="F25" s="123">
        <f t="shared" si="2"/>
        <v>28</v>
      </c>
      <c r="G25" s="123"/>
    </row>
    <row r="26" spans="1:7" ht="15.75" x14ac:dyDescent="0.25">
      <c r="A26" s="134">
        <v>60</v>
      </c>
      <c r="B26" s="135">
        <v>9</v>
      </c>
      <c r="C26" s="134">
        <v>8</v>
      </c>
      <c r="D26" s="148">
        <f t="shared" si="0"/>
        <v>81</v>
      </c>
      <c r="E26" s="145">
        <f t="shared" si="1"/>
        <v>64</v>
      </c>
      <c r="F26" s="123">
        <f t="shared" si="2"/>
        <v>72</v>
      </c>
      <c r="G26" s="123"/>
    </row>
    <row r="27" spans="1:7" ht="15.75" x14ac:dyDescent="0.25">
      <c r="A27" s="134">
        <v>73</v>
      </c>
      <c r="B27" s="135">
        <v>2</v>
      </c>
      <c r="C27" s="134">
        <v>5</v>
      </c>
      <c r="D27" s="148">
        <f t="shared" si="0"/>
        <v>4</v>
      </c>
      <c r="E27" s="145">
        <f t="shared" si="1"/>
        <v>25</v>
      </c>
      <c r="F27" s="123">
        <f t="shared" si="2"/>
        <v>10</v>
      </c>
      <c r="G27" s="123"/>
    </row>
    <row r="28" spans="1:7" ht="15.75" x14ac:dyDescent="0.25">
      <c r="A28" s="134">
        <v>80</v>
      </c>
      <c r="B28" s="135">
        <v>8</v>
      </c>
      <c r="C28" s="134">
        <v>6</v>
      </c>
      <c r="D28" s="148">
        <f t="shared" si="0"/>
        <v>64</v>
      </c>
      <c r="E28" s="146">
        <f t="shared" si="1"/>
        <v>36</v>
      </c>
      <c r="F28" s="123">
        <f t="shared" si="2"/>
        <v>48</v>
      </c>
      <c r="G28" s="123"/>
    </row>
    <row r="29" spans="1:7" ht="16.5" thickBot="1" x14ac:dyDescent="0.3">
      <c r="A29" s="133">
        <v>88</v>
      </c>
      <c r="B29" s="136">
        <v>5</v>
      </c>
      <c r="C29" s="144">
        <v>5</v>
      </c>
      <c r="D29" s="149">
        <f t="shared" si="0"/>
        <v>25</v>
      </c>
      <c r="E29" s="147">
        <f t="shared" si="1"/>
        <v>25</v>
      </c>
      <c r="F29" s="138">
        <f t="shared" si="2"/>
        <v>25</v>
      </c>
      <c r="G29" s="123"/>
    </row>
    <row r="30" spans="1:7" ht="15.75" x14ac:dyDescent="0.25">
      <c r="A30" s="150" t="s">
        <v>17</v>
      </c>
      <c r="B30" s="151">
        <f>SUM(B20:B29)</f>
        <v>63</v>
      </c>
      <c r="C30" s="151">
        <f>SUM(C20:C29)</f>
        <v>67</v>
      </c>
      <c r="D30" s="151">
        <f>SUM(D20:D29)</f>
        <v>439</v>
      </c>
      <c r="E30" s="151">
        <f>SUM(E20:E29)</f>
        <v>467</v>
      </c>
      <c r="F30" s="151">
        <f>SUM(F20:F29)</f>
        <v>440</v>
      </c>
      <c r="G30" s="123"/>
    </row>
    <row r="31" spans="1:7" x14ac:dyDescent="0.25">
      <c r="B31" s="137" t="s">
        <v>171</v>
      </c>
      <c r="C31" s="137" t="s">
        <v>172</v>
      </c>
      <c r="D31" s="137" t="s">
        <v>175</v>
      </c>
      <c r="E31" s="137" t="s">
        <v>176</v>
      </c>
      <c r="F31" s="137" t="s">
        <v>178</v>
      </c>
    </row>
  </sheetData>
  <mergeCells count="1">
    <mergeCell ref="B2:C2"/>
  </mergeCells>
  <pageMargins left="0.511811024" right="0.511811024" top="0.78740157499999996" bottom="0.78740157499999996" header="0.31496062000000002" footer="0.31496062000000002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96810-306C-4DB9-9486-96884CD11632}">
  <dimension ref="A1:E24"/>
  <sheetViews>
    <sheetView tabSelected="1" workbookViewId="0">
      <selection sqref="A1:B1"/>
    </sheetView>
  </sheetViews>
  <sheetFormatPr defaultRowHeight="15" x14ac:dyDescent="0.25"/>
  <cols>
    <col min="3" max="3" width="30.140625" bestFit="1" customWidth="1"/>
  </cols>
  <sheetData>
    <row r="1" spans="1:5" x14ac:dyDescent="0.25">
      <c r="A1" s="153" t="s">
        <v>185</v>
      </c>
      <c r="B1" s="153" t="s">
        <v>287</v>
      </c>
      <c r="C1" s="153" t="s">
        <v>205</v>
      </c>
    </row>
    <row r="2" spans="1:5" x14ac:dyDescent="0.25">
      <c r="A2" s="89">
        <v>1</v>
      </c>
      <c r="B2" s="152" t="s">
        <v>179</v>
      </c>
      <c r="C2" s="89" t="s">
        <v>199</v>
      </c>
    </row>
    <row r="3" spans="1:5" x14ac:dyDescent="0.25">
      <c r="A3" s="89">
        <v>2</v>
      </c>
      <c r="B3" s="152" t="s">
        <v>180</v>
      </c>
      <c r="C3" s="89" t="s">
        <v>200</v>
      </c>
    </row>
    <row r="4" spans="1:5" x14ac:dyDescent="0.25">
      <c r="A4" s="89">
        <v>3</v>
      </c>
      <c r="B4" s="152" t="s">
        <v>181</v>
      </c>
      <c r="C4" s="89" t="s">
        <v>201</v>
      </c>
    </row>
    <row r="5" spans="1:5" x14ac:dyDescent="0.25">
      <c r="A5" s="89">
        <v>4</v>
      </c>
      <c r="B5" s="152" t="s">
        <v>182</v>
      </c>
      <c r="C5" s="89" t="s">
        <v>202</v>
      </c>
    </row>
    <row r="6" spans="1:5" x14ac:dyDescent="0.25">
      <c r="A6" s="89">
        <v>5</v>
      </c>
      <c r="B6" s="152" t="s">
        <v>183</v>
      </c>
      <c r="C6" s="89" t="s">
        <v>203</v>
      </c>
    </row>
    <row r="7" spans="1:5" x14ac:dyDescent="0.25">
      <c r="A7" s="89">
        <v>6</v>
      </c>
      <c r="B7" s="152" t="s">
        <v>184</v>
      </c>
      <c r="C7" s="89" t="s">
        <v>204</v>
      </c>
    </row>
    <row r="8" spans="1:5" x14ac:dyDescent="0.25">
      <c r="B8" s="227" t="s">
        <v>288</v>
      </c>
    </row>
    <row r="9" spans="1:5" x14ac:dyDescent="0.25">
      <c r="A9" s="230" t="s">
        <v>293</v>
      </c>
    </row>
    <row r="13" spans="1:5" x14ac:dyDescent="0.25">
      <c r="A13" t="s">
        <v>189</v>
      </c>
      <c r="D13" t="s">
        <v>292</v>
      </c>
    </row>
    <row r="14" spans="1:5" x14ac:dyDescent="0.25">
      <c r="A14" s="154" t="s">
        <v>186</v>
      </c>
      <c r="B14" s="154" t="s">
        <v>187</v>
      </c>
      <c r="C14" s="154" t="s">
        <v>188</v>
      </c>
      <c r="D14" s="154" t="s">
        <v>206</v>
      </c>
      <c r="E14" s="154" t="s">
        <v>191</v>
      </c>
    </row>
    <row r="15" spans="1:5" x14ac:dyDescent="0.25">
      <c r="A15" s="155">
        <v>1</v>
      </c>
      <c r="B15" s="156">
        <v>2</v>
      </c>
      <c r="C15" s="156" t="s">
        <v>190</v>
      </c>
      <c r="D15" s="156">
        <v>3</v>
      </c>
      <c r="E15" s="156" t="s">
        <v>192</v>
      </c>
    </row>
    <row r="16" spans="1:5" x14ac:dyDescent="0.25">
      <c r="A16" s="155">
        <v>1</v>
      </c>
      <c r="B16" s="156">
        <v>3</v>
      </c>
      <c r="C16" s="156" t="s">
        <v>190</v>
      </c>
      <c r="D16" s="156">
        <v>7</v>
      </c>
      <c r="E16" s="156" t="s">
        <v>193</v>
      </c>
    </row>
    <row r="17" spans="1:5" x14ac:dyDescent="0.25">
      <c r="A17" s="156">
        <v>2</v>
      </c>
      <c r="B17" s="156">
        <v>4</v>
      </c>
      <c r="C17" s="156" t="s">
        <v>190</v>
      </c>
      <c r="D17" s="156">
        <v>5</v>
      </c>
      <c r="E17" s="156" t="s">
        <v>194</v>
      </c>
    </row>
    <row r="18" spans="1:5" x14ac:dyDescent="0.25">
      <c r="A18" s="156">
        <v>3</v>
      </c>
      <c r="B18" s="156">
        <v>5</v>
      </c>
      <c r="C18" s="156" t="s">
        <v>190</v>
      </c>
      <c r="D18" s="156">
        <v>2</v>
      </c>
      <c r="E18" s="156" t="s">
        <v>195</v>
      </c>
    </row>
    <row r="19" spans="1:5" x14ac:dyDescent="0.25">
      <c r="A19" s="156">
        <v>3</v>
      </c>
      <c r="B19" s="156">
        <v>4</v>
      </c>
      <c r="C19" s="156" t="s">
        <v>190</v>
      </c>
      <c r="D19" s="156">
        <v>3</v>
      </c>
      <c r="E19" s="156" t="s">
        <v>196</v>
      </c>
    </row>
    <row r="20" spans="1:5" x14ac:dyDescent="0.25">
      <c r="A20" s="156">
        <v>4</v>
      </c>
      <c r="B20" s="156">
        <v>5</v>
      </c>
      <c r="C20" s="156" t="s">
        <v>190</v>
      </c>
      <c r="D20" s="156">
        <v>4</v>
      </c>
      <c r="E20" s="156" t="s">
        <v>197</v>
      </c>
    </row>
    <row r="21" spans="1:5" x14ac:dyDescent="0.25">
      <c r="A21" s="156">
        <v>5</v>
      </c>
      <c r="B21" s="156">
        <v>6</v>
      </c>
      <c r="C21" s="156" t="s">
        <v>190</v>
      </c>
      <c r="D21" s="156">
        <v>3</v>
      </c>
      <c r="E21" s="156" t="s">
        <v>198</v>
      </c>
    </row>
    <row r="22" spans="1:5" x14ac:dyDescent="0.25">
      <c r="A22" s="229" t="s">
        <v>289</v>
      </c>
      <c r="B22" s="229" t="s">
        <v>290</v>
      </c>
      <c r="C22" s="228" t="s">
        <v>291</v>
      </c>
    </row>
    <row r="24" spans="1:5" x14ac:dyDescent="0.25">
      <c r="A24" s="164" t="s">
        <v>294</v>
      </c>
    </row>
  </sheetData>
  <pageMargins left="0.511811024" right="0.511811024" top="0.78740157499999996" bottom="0.78740157499999996" header="0.31496062000000002" footer="0.31496062000000002"/>
  <pageSetup paperSize="9" orientation="portrait" horizontalDpi="360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4402D-A045-4892-A5D9-62242B6D7F0B}">
  <dimension ref="A1:D10"/>
  <sheetViews>
    <sheetView zoomScale="160" zoomScaleNormal="160" workbookViewId="0">
      <selection activeCell="D3" sqref="D3"/>
    </sheetView>
  </sheetViews>
  <sheetFormatPr defaultRowHeight="15" x14ac:dyDescent="0.25"/>
  <cols>
    <col min="1" max="1" width="48.7109375" bestFit="1" customWidth="1"/>
    <col min="2" max="2" width="9.42578125" bestFit="1" customWidth="1"/>
  </cols>
  <sheetData>
    <row r="1" spans="1:4" ht="32.25" customHeight="1" thickBot="1" x14ac:dyDescent="0.3">
      <c r="A1" s="42" t="s">
        <v>41</v>
      </c>
      <c r="B1" s="52" t="s">
        <v>46</v>
      </c>
    </row>
    <row r="2" spans="1:4" ht="28.5" customHeight="1" thickBot="1" x14ac:dyDescent="0.3">
      <c r="A2" s="43" t="s">
        <v>42</v>
      </c>
      <c r="B2" s="46"/>
    </row>
    <row r="3" spans="1:4" ht="15.75" thickBot="1" x14ac:dyDescent="0.3">
      <c r="A3" s="45" t="s">
        <v>43</v>
      </c>
      <c r="B3" s="49">
        <f ca="1">1000*RAND()</f>
        <v>80.746385102520193</v>
      </c>
      <c r="C3" s="83"/>
      <c r="D3" s="83">
        <f ca="1">1000*RAND()</f>
        <v>342.18332377677865</v>
      </c>
    </row>
    <row r="4" spans="1:4" ht="15.75" thickBot="1" x14ac:dyDescent="0.3">
      <c r="A4" s="41"/>
      <c r="B4" s="47"/>
    </row>
    <row r="5" spans="1:4" ht="15.75" thickBot="1" x14ac:dyDescent="0.3">
      <c r="A5" s="44" t="s">
        <v>44</v>
      </c>
      <c r="B5" s="46"/>
    </row>
    <row r="6" spans="1:4" ht="15.75" thickBot="1" x14ac:dyDescent="0.3">
      <c r="A6" s="45" t="s">
        <v>45</v>
      </c>
      <c r="B6" s="48">
        <f ca="1">INT(1000*RAND())</f>
        <v>422</v>
      </c>
    </row>
    <row r="7" spans="1:4" ht="15.75" thickBot="1" x14ac:dyDescent="0.3"/>
    <row r="8" spans="1:4" ht="15.75" thickBot="1" x14ac:dyDescent="0.3">
      <c r="A8" s="231" t="s">
        <v>47</v>
      </c>
      <c r="B8" s="232"/>
    </row>
    <row r="9" spans="1:4" ht="15.75" thickBot="1" x14ac:dyDescent="0.3">
      <c r="A9" s="50" t="s">
        <v>48</v>
      </c>
      <c r="B9" s="51">
        <f ca="1">RAND()</f>
        <v>0.84064814671746524</v>
      </c>
    </row>
    <row r="10" spans="1:4" ht="15.75" thickBot="1" x14ac:dyDescent="0.3">
      <c r="A10" s="50" t="s">
        <v>49</v>
      </c>
      <c r="B10" s="51">
        <f ca="1">RANDBETWEEN(0,599)</f>
        <v>383</v>
      </c>
      <c r="C10">
        <f ca="1">RANDBETWEEN(1,50)</f>
        <v>35</v>
      </c>
    </row>
  </sheetData>
  <mergeCells count="1">
    <mergeCell ref="A8:B8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6EF562-38A3-4A9C-BD78-7115AF5499AE}">
  <dimension ref="A1:F58"/>
  <sheetViews>
    <sheetView topLeftCell="A4" zoomScale="90" zoomScaleNormal="90" workbookViewId="0">
      <selection activeCell="C9" sqref="C9:C18"/>
    </sheetView>
  </sheetViews>
  <sheetFormatPr defaultRowHeight="15" x14ac:dyDescent="0.25"/>
  <cols>
    <col min="1" max="1" width="39.7109375" customWidth="1"/>
    <col min="2" max="2" width="24.85546875" customWidth="1"/>
    <col min="5" max="5" width="34.85546875" customWidth="1"/>
  </cols>
  <sheetData>
    <row r="1" spans="1:6" ht="19.5" customHeight="1" thickBot="1" x14ac:dyDescent="0.3">
      <c r="A1" s="30" t="s">
        <v>50</v>
      </c>
      <c r="B1" s="53">
        <v>1</v>
      </c>
    </row>
    <row r="2" spans="1:6" ht="20.25" customHeight="1" thickBot="1" x14ac:dyDescent="0.3">
      <c r="A2" s="33" t="s">
        <v>51</v>
      </c>
      <c r="B2" s="34">
        <v>50</v>
      </c>
    </row>
    <row r="3" spans="1:6" ht="18" customHeight="1" thickBot="1" x14ac:dyDescent="0.3">
      <c r="A3" s="33" t="s">
        <v>52</v>
      </c>
      <c r="B3" s="54">
        <f ca="1">RANDBETWEEN(B1,B2)</f>
        <v>41</v>
      </c>
    </row>
    <row r="5" spans="1:6" ht="15.75" thickBot="1" x14ac:dyDescent="0.3"/>
    <row r="6" spans="1:6" ht="30.75" thickBot="1" x14ac:dyDescent="0.3">
      <c r="A6" s="55" t="s">
        <v>207</v>
      </c>
      <c r="B6" s="56" t="s">
        <v>53</v>
      </c>
      <c r="C6" s="57">
        <v>1</v>
      </c>
      <c r="D6" s="56" t="s">
        <v>54</v>
      </c>
      <c r="E6" s="57">
        <v>50</v>
      </c>
    </row>
    <row r="7" spans="1:6" ht="15.75" thickBot="1" x14ac:dyDescent="0.3">
      <c r="A7" s="41"/>
      <c r="B7" s="41"/>
      <c r="C7" s="31"/>
      <c r="D7" s="31"/>
      <c r="E7" s="31"/>
    </row>
    <row r="8" spans="1:6" ht="16.5" thickBot="1" x14ac:dyDescent="0.3">
      <c r="A8" s="58" t="s">
        <v>55</v>
      </c>
      <c r="B8" s="59" t="s">
        <v>56</v>
      </c>
      <c r="C8" s="31"/>
      <c r="D8" s="61" t="s">
        <v>57</v>
      </c>
      <c r="E8" s="63" t="s">
        <v>58</v>
      </c>
      <c r="F8" t="s">
        <v>107</v>
      </c>
    </row>
    <row r="9" spans="1:6" ht="16.5" thickBot="1" x14ac:dyDescent="0.3">
      <c r="A9" s="157">
        <v>1</v>
      </c>
      <c r="B9" s="35">
        <f ca="1">RANDBETWEEN($C$6,$E$6)</f>
        <v>5</v>
      </c>
      <c r="C9" s="31">
        <f ca="1">RANDBETWEEN($C$6,$E$6)</f>
        <v>49</v>
      </c>
      <c r="D9" s="62">
        <v>1</v>
      </c>
      <c r="E9" s="64" t="s">
        <v>60</v>
      </c>
    </row>
    <row r="10" spans="1:6" ht="16.5" thickBot="1" x14ac:dyDescent="0.3">
      <c r="A10" s="157">
        <v>2</v>
      </c>
      <c r="B10" s="35">
        <f t="shared" ref="B10:C18" ca="1" si="0">RANDBETWEEN($C$6,$E$6)</f>
        <v>42</v>
      </c>
      <c r="C10" s="31">
        <f t="shared" ca="1" si="0"/>
        <v>48</v>
      </c>
      <c r="D10" s="62">
        <v>2</v>
      </c>
      <c r="E10" s="65" t="s">
        <v>105</v>
      </c>
    </row>
    <row r="11" spans="1:6" ht="16.5" thickBot="1" x14ac:dyDescent="0.3">
      <c r="A11" s="157">
        <v>3</v>
      </c>
      <c r="B11" s="35">
        <f t="shared" ca="1" si="0"/>
        <v>3</v>
      </c>
      <c r="C11" s="31">
        <f t="shared" ca="1" si="0"/>
        <v>15</v>
      </c>
      <c r="D11" s="62">
        <v>3</v>
      </c>
      <c r="E11" s="64" t="s">
        <v>106</v>
      </c>
    </row>
    <row r="12" spans="1:6" ht="16.5" thickBot="1" x14ac:dyDescent="0.3">
      <c r="A12" s="157">
        <v>4</v>
      </c>
      <c r="B12" s="35">
        <f t="shared" ca="1" si="0"/>
        <v>37</v>
      </c>
      <c r="C12" s="31">
        <f t="shared" ca="1" si="0"/>
        <v>3</v>
      </c>
      <c r="D12" s="62">
        <v>4</v>
      </c>
      <c r="E12" s="64" t="s">
        <v>61</v>
      </c>
    </row>
    <row r="13" spans="1:6" ht="16.5" thickBot="1" x14ac:dyDescent="0.3">
      <c r="A13" s="157">
        <v>5</v>
      </c>
      <c r="B13" s="35">
        <f t="shared" ca="1" si="0"/>
        <v>44</v>
      </c>
      <c r="C13" s="31">
        <f t="shared" ca="1" si="0"/>
        <v>6</v>
      </c>
      <c r="D13" s="62">
        <v>5</v>
      </c>
      <c r="E13" s="64" t="s">
        <v>62</v>
      </c>
    </row>
    <row r="14" spans="1:6" ht="16.5" thickBot="1" x14ac:dyDescent="0.3">
      <c r="A14" s="157">
        <v>6</v>
      </c>
      <c r="B14" s="35">
        <f t="shared" ca="1" si="0"/>
        <v>11</v>
      </c>
      <c r="C14" s="31">
        <f t="shared" ca="1" si="0"/>
        <v>40</v>
      </c>
      <c r="D14" s="62">
        <v>6</v>
      </c>
      <c r="E14" s="64" t="s">
        <v>63</v>
      </c>
    </row>
    <row r="15" spans="1:6" ht="16.5" thickBot="1" x14ac:dyDescent="0.3">
      <c r="A15" s="157">
        <v>7</v>
      </c>
      <c r="B15" s="35">
        <f t="shared" ca="1" si="0"/>
        <v>40</v>
      </c>
      <c r="C15" s="31">
        <f t="shared" ca="1" si="0"/>
        <v>19</v>
      </c>
      <c r="D15" s="62">
        <v>7</v>
      </c>
      <c r="E15" s="64" t="s">
        <v>64</v>
      </c>
    </row>
    <row r="16" spans="1:6" ht="16.5" thickBot="1" x14ac:dyDescent="0.3">
      <c r="A16" s="157">
        <v>8</v>
      </c>
      <c r="B16" s="35">
        <f t="shared" ca="1" si="0"/>
        <v>34</v>
      </c>
      <c r="C16" s="31">
        <f t="shared" ca="1" si="0"/>
        <v>43</v>
      </c>
      <c r="D16" s="62">
        <v>8</v>
      </c>
      <c r="E16" s="64" t="s">
        <v>65</v>
      </c>
    </row>
    <row r="17" spans="1:5" ht="16.5" thickBot="1" x14ac:dyDescent="0.3">
      <c r="A17" s="157">
        <v>9</v>
      </c>
      <c r="B17" s="35">
        <f t="shared" ca="1" si="0"/>
        <v>20</v>
      </c>
      <c r="C17" s="31">
        <f t="shared" ca="1" si="0"/>
        <v>11</v>
      </c>
      <c r="D17" s="62">
        <v>9</v>
      </c>
      <c r="E17" s="64" t="s">
        <v>66</v>
      </c>
    </row>
    <row r="18" spans="1:5" ht="16.5" thickBot="1" x14ac:dyDescent="0.3">
      <c r="A18" s="157">
        <v>10</v>
      </c>
      <c r="B18" s="35">
        <f t="shared" ca="1" si="0"/>
        <v>44</v>
      </c>
      <c r="C18" s="31">
        <f t="shared" ca="1" si="0"/>
        <v>7</v>
      </c>
      <c r="D18" s="62">
        <v>10</v>
      </c>
      <c r="E18" s="64" t="s">
        <v>67</v>
      </c>
    </row>
    <row r="19" spans="1:5" ht="16.5" thickBot="1" x14ac:dyDescent="0.3">
      <c r="A19" s="60"/>
      <c r="B19" s="35"/>
      <c r="C19" s="31"/>
      <c r="D19" s="62">
        <v>11</v>
      </c>
      <c r="E19" s="64" t="s">
        <v>68</v>
      </c>
    </row>
    <row r="20" spans="1:5" ht="16.5" thickBot="1" x14ac:dyDescent="0.3">
      <c r="A20" s="60"/>
      <c r="B20" s="35"/>
      <c r="C20" s="31"/>
      <c r="D20" s="62">
        <v>12</v>
      </c>
      <c r="E20" s="64" t="s">
        <v>69</v>
      </c>
    </row>
    <row r="21" spans="1:5" ht="16.5" thickBot="1" x14ac:dyDescent="0.3">
      <c r="A21" s="60"/>
      <c r="B21" s="35"/>
      <c r="C21" s="31"/>
      <c r="D21" s="62">
        <v>13</v>
      </c>
      <c r="E21" s="64" t="s">
        <v>70</v>
      </c>
    </row>
    <row r="22" spans="1:5" ht="16.5" thickBot="1" x14ac:dyDescent="0.3">
      <c r="A22" s="60"/>
      <c r="B22" s="35"/>
      <c r="C22" s="31"/>
      <c r="D22" s="62">
        <v>14</v>
      </c>
      <c r="E22" s="64" t="s">
        <v>71</v>
      </c>
    </row>
    <row r="23" spans="1:5" ht="16.5" thickBot="1" x14ac:dyDescent="0.3">
      <c r="A23" s="60"/>
      <c r="B23" s="35"/>
      <c r="C23" s="31"/>
      <c r="D23" s="62">
        <v>15</v>
      </c>
      <c r="E23" s="64" t="s">
        <v>72</v>
      </c>
    </row>
    <row r="24" spans="1:5" ht="16.5" thickBot="1" x14ac:dyDescent="0.3">
      <c r="A24" s="60"/>
      <c r="B24" s="35"/>
      <c r="C24" s="31"/>
      <c r="D24" s="62">
        <v>16</v>
      </c>
      <c r="E24" s="64" t="s">
        <v>73</v>
      </c>
    </row>
    <row r="25" spans="1:5" ht="16.5" thickBot="1" x14ac:dyDescent="0.3">
      <c r="A25" s="60"/>
      <c r="B25" s="35"/>
      <c r="C25" s="31"/>
      <c r="D25" s="62">
        <v>17</v>
      </c>
      <c r="E25" s="64" t="s">
        <v>75</v>
      </c>
    </row>
    <row r="26" spans="1:5" ht="16.5" thickBot="1" x14ac:dyDescent="0.3">
      <c r="A26" s="60"/>
      <c r="B26" s="35"/>
      <c r="C26" s="31"/>
      <c r="D26" s="62">
        <v>18</v>
      </c>
      <c r="E26" s="64" t="s">
        <v>74</v>
      </c>
    </row>
    <row r="27" spans="1:5" ht="16.5" thickBot="1" x14ac:dyDescent="0.3">
      <c r="A27" s="60"/>
      <c r="B27" s="35"/>
      <c r="C27" s="31"/>
      <c r="D27" s="62">
        <v>19</v>
      </c>
      <c r="E27" s="64" t="s">
        <v>76</v>
      </c>
    </row>
    <row r="28" spans="1:5" ht="16.5" thickBot="1" x14ac:dyDescent="0.3">
      <c r="A28" s="60"/>
      <c r="B28" s="35"/>
      <c r="C28" s="31"/>
      <c r="D28" s="62">
        <v>20</v>
      </c>
      <c r="E28" s="64" t="s">
        <v>77</v>
      </c>
    </row>
    <row r="29" spans="1:5" ht="16.5" thickBot="1" x14ac:dyDescent="0.3">
      <c r="A29" s="60"/>
      <c r="B29" s="35"/>
      <c r="C29" s="31"/>
      <c r="D29" s="62">
        <v>21</v>
      </c>
      <c r="E29" s="64" t="s">
        <v>78</v>
      </c>
    </row>
    <row r="30" spans="1:5" ht="16.5" thickBot="1" x14ac:dyDescent="0.3">
      <c r="A30" s="60"/>
      <c r="B30" s="35"/>
      <c r="C30" s="31"/>
      <c r="D30" s="62">
        <v>22</v>
      </c>
      <c r="E30" s="64" t="s">
        <v>79</v>
      </c>
    </row>
    <row r="31" spans="1:5" ht="16.5" thickBot="1" x14ac:dyDescent="0.3">
      <c r="A31" s="60"/>
      <c r="B31" s="35"/>
      <c r="C31" s="31"/>
      <c r="D31" s="62">
        <v>23</v>
      </c>
      <c r="E31" s="64" t="s">
        <v>80</v>
      </c>
    </row>
    <row r="32" spans="1:5" ht="16.5" thickBot="1" x14ac:dyDescent="0.3">
      <c r="A32" s="60"/>
      <c r="B32" s="35"/>
      <c r="C32" s="31"/>
      <c r="D32" s="62">
        <v>24</v>
      </c>
      <c r="E32" s="64" t="s">
        <v>81</v>
      </c>
    </row>
    <row r="33" spans="1:5" ht="16.5" thickBot="1" x14ac:dyDescent="0.3">
      <c r="A33" s="60"/>
      <c r="B33" s="35"/>
      <c r="C33" s="31"/>
      <c r="D33" s="62">
        <v>25</v>
      </c>
      <c r="E33" s="65" t="s">
        <v>82</v>
      </c>
    </row>
    <row r="34" spans="1:5" ht="16.5" thickBot="1" x14ac:dyDescent="0.3">
      <c r="A34" s="31"/>
      <c r="B34" s="31"/>
      <c r="C34" s="31"/>
      <c r="D34" s="62">
        <v>26</v>
      </c>
      <c r="E34" s="64" t="s">
        <v>78</v>
      </c>
    </row>
    <row r="35" spans="1:5" ht="16.5" thickBot="1" x14ac:dyDescent="0.3">
      <c r="A35" s="31"/>
      <c r="B35" s="31"/>
      <c r="C35" s="31"/>
      <c r="D35" s="62">
        <v>27</v>
      </c>
      <c r="E35" s="64" t="s">
        <v>83</v>
      </c>
    </row>
    <row r="36" spans="1:5" ht="16.5" thickBot="1" x14ac:dyDescent="0.3">
      <c r="A36" s="31"/>
      <c r="B36" s="31"/>
      <c r="C36" s="31"/>
      <c r="D36" s="62">
        <v>28</v>
      </c>
      <c r="E36" s="64" t="s">
        <v>84</v>
      </c>
    </row>
    <row r="37" spans="1:5" ht="16.5" thickBot="1" x14ac:dyDescent="0.3">
      <c r="A37" s="31"/>
      <c r="B37" s="31"/>
      <c r="C37" s="31"/>
      <c r="D37" s="62">
        <v>29</v>
      </c>
      <c r="E37" s="64" t="s">
        <v>85</v>
      </c>
    </row>
    <row r="38" spans="1:5" ht="16.5" thickBot="1" x14ac:dyDescent="0.3">
      <c r="A38" s="31"/>
      <c r="B38" s="31"/>
      <c r="C38" s="31"/>
      <c r="D38" s="62">
        <v>30</v>
      </c>
      <c r="E38" s="64" t="s">
        <v>86</v>
      </c>
    </row>
    <row r="39" spans="1:5" ht="16.5" thickBot="1" x14ac:dyDescent="0.3">
      <c r="A39" s="31"/>
      <c r="B39" s="31"/>
      <c r="C39" s="31"/>
      <c r="D39" s="62">
        <v>31</v>
      </c>
      <c r="E39" s="64" t="s">
        <v>77</v>
      </c>
    </row>
    <row r="40" spans="1:5" ht="16.5" thickBot="1" x14ac:dyDescent="0.3">
      <c r="A40" s="31"/>
      <c r="B40" s="31"/>
      <c r="C40" s="31"/>
      <c r="D40" s="62">
        <v>32</v>
      </c>
      <c r="E40" s="64" t="s">
        <v>87</v>
      </c>
    </row>
    <row r="41" spans="1:5" ht="32.25" thickBot="1" x14ac:dyDescent="0.3">
      <c r="D41" s="62">
        <v>33</v>
      </c>
      <c r="E41" s="64" t="s">
        <v>59</v>
      </c>
    </row>
    <row r="42" spans="1:5" ht="16.5" thickBot="1" x14ac:dyDescent="0.3">
      <c r="D42" s="62">
        <v>34</v>
      </c>
      <c r="E42" s="65" t="s">
        <v>88</v>
      </c>
    </row>
    <row r="43" spans="1:5" ht="16.5" thickBot="1" x14ac:dyDescent="0.3">
      <c r="D43" s="62">
        <v>35</v>
      </c>
      <c r="E43" s="65" t="s">
        <v>91</v>
      </c>
    </row>
    <row r="44" spans="1:5" ht="16.5" thickBot="1" x14ac:dyDescent="0.3">
      <c r="D44" s="62">
        <v>36</v>
      </c>
      <c r="E44" s="65" t="s">
        <v>89</v>
      </c>
    </row>
    <row r="45" spans="1:5" ht="16.5" thickBot="1" x14ac:dyDescent="0.3">
      <c r="D45" s="62">
        <v>37</v>
      </c>
      <c r="E45" s="64" t="s">
        <v>90</v>
      </c>
    </row>
    <row r="46" spans="1:5" ht="16.5" thickBot="1" x14ac:dyDescent="0.3">
      <c r="D46" s="62">
        <v>38</v>
      </c>
      <c r="E46" s="65" t="s">
        <v>92</v>
      </c>
    </row>
    <row r="47" spans="1:5" ht="16.5" thickBot="1" x14ac:dyDescent="0.3">
      <c r="D47" s="62">
        <v>39</v>
      </c>
      <c r="E47" s="65" t="s">
        <v>93</v>
      </c>
    </row>
    <row r="48" spans="1:5" ht="16.5" thickBot="1" x14ac:dyDescent="0.3">
      <c r="D48" s="62">
        <v>40</v>
      </c>
      <c r="E48" s="65" t="s">
        <v>94</v>
      </c>
    </row>
    <row r="49" spans="4:5" ht="16.5" thickBot="1" x14ac:dyDescent="0.3">
      <c r="D49" s="62">
        <v>41</v>
      </c>
      <c r="E49" s="65" t="s">
        <v>95</v>
      </c>
    </row>
    <row r="50" spans="4:5" ht="16.5" thickBot="1" x14ac:dyDescent="0.3">
      <c r="D50" s="62">
        <v>42</v>
      </c>
      <c r="E50" s="65" t="s">
        <v>98</v>
      </c>
    </row>
    <row r="51" spans="4:5" ht="16.5" thickBot="1" x14ac:dyDescent="0.3">
      <c r="D51" s="62">
        <v>43</v>
      </c>
      <c r="E51" s="65" t="s">
        <v>96</v>
      </c>
    </row>
    <row r="52" spans="4:5" ht="16.5" thickBot="1" x14ac:dyDescent="0.3">
      <c r="D52" s="62">
        <v>44</v>
      </c>
      <c r="E52" s="65" t="s">
        <v>97</v>
      </c>
    </row>
    <row r="53" spans="4:5" ht="16.5" thickBot="1" x14ac:dyDescent="0.3">
      <c r="D53" s="62">
        <v>45</v>
      </c>
      <c r="E53" s="64" t="s">
        <v>99</v>
      </c>
    </row>
    <row r="54" spans="4:5" ht="16.5" thickBot="1" x14ac:dyDescent="0.3">
      <c r="D54" s="62">
        <v>46</v>
      </c>
      <c r="E54" s="65" t="s">
        <v>100</v>
      </c>
    </row>
    <row r="55" spans="4:5" ht="16.5" thickBot="1" x14ac:dyDescent="0.3">
      <c r="D55" s="62">
        <v>47</v>
      </c>
      <c r="E55" s="65" t="s">
        <v>101</v>
      </c>
    </row>
    <row r="56" spans="4:5" ht="16.5" thickBot="1" x14ac:dyDescent="0.3">
      <c r="D56" s="62">
        <v>48</v>
      </c>
      <c r="E56" s="64" t="s">
        <v>102</v>
      </c>
    </row>
    <row r="57" spans="4:5" ht="16.5" thickBot="1" x14ac:dyDescent="0.3">
      <c r="D57" s="62">
        <v>49</v>
      </c>
      <c r="E57" s="64" t="s">
        <v>103</v>
      </c>
    </row>
    <row r="58" spans="4:5" ht="16.5" thickBot="1" x14ac:dyDescent="0.3">
      <c r="D58" s="62">
        <v>50</v>
      </c>
      <c r="E58" s="65" t="s">
        <v>104</v>
      </c>
    </row>
  </sheetData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7E288-6624-4D42-8DE2-0C068364F92B}">
  <dimension ref="A1:J45"/>
  <sheetViews>
    <sheetView topLeftCell="A19" workbookViewId="0">
      <selection activeCell="D21" sqref="D21:D45"/>
    </sheetView>
  </sheetViews>
  <sheetFormatPr defaultRowHeight="15" x14ac:dyDescent="0.25"/>
  <cols>
    <col min="1" max="1" width="13.42578125" bestFit="1" customWidth="1"/>
    <col min="2" max="2" width="11.5703125" bestFit="1" customWidth="1"/>
    <col min="3" max="3" width="9.28515625" customWidth="1"/>
  </cols>
  <sheetData>
    <row r="1" spans="1:10" ht="30" customHeight="1" thickBot="1" x14ac:dyDescent="0.3">
      <c r="A1" s="66" t="s">
        <v>108</v>
      </c>
      <c r="B1" s="31"/>
      <c r="C1" s="31"/>
      <c r="D1" s="31"/>
      <c r="E1" s="31"/>
      <c r="F1" s="31"/>
      <c r="G1" s="31"/>
      <c r="H1" s="31"/>
      <c r="I1" s="31"/>
      <c r="J1" s="31"/>
    </row>
    <row r="2" spans="1:10" ht="30.75" thickBot="1" x14ac:dyDescent="0.3">
      <c r="A2" s="67" t="s">
        <v>109</v>
      </c>
      <c r="B2" s="31" t="s">
        <v>46</v>
      </c>
      <c r="C2" s="31"/>
      <c r="D2" s="31"/>
      <c r="E2" s="31"/>
      <c r="F2" s="31"/>
      <c r="G2" s="31"/>
      <c r="H2" s="31"/>
      <c r="I2" s="31"/>
      <c r="J2" s="31"/>
    </row>
    <row r="3" spans="1:10" ht="15.75" thickBot="1" x14ac:dyDescent="0.3">
      <c r="A3" s="31"/>
      <c r="B3" s="68" t="s">
        <v>110</v>
      </c>
      <c r="C3" s="70" t="s">
        <v>111</v>
      </c>
      <c r="D3" s="31"/>
      <c r="E3" s="31"/>
      <c r="F3" s="31"/>
      <c r="G3" s="31"/>
      <c r="H3" s="31"/>
      <c r="I3" s="31"/>
      <c r="J3" s="31"/>
    </row>
    <row r="4" spans="1:10" ht="15.75" thickBot="1" x14ac:dyDescent="0.3">
      <c r="A4" s="158">
        <v>1</v>
      </c>
      <c r="B4" s="71">
        <f ca="1">RANDBETWEEN(1,25)</f>
        <v>15</v>
      </c>
      <c r="C4" s="31">
        <f ca="1">RANDBETWEEN(1,25)</f>
        <v>24</v>
      </c>
      <c r="D4">
        <f ca="1">RANDBETWEEN(1,25)</f>
        <v>21</v>
      </c>
      <c r="E4" s="69" t="s">
        <v>112</v>
      </c>
      <c r="F4" s="31"/>
      <c r="G4" s="31"/>
      <c r="H4" s="31"/>
      <c r="I4" s="31"/>
      <c r="J4" s="31"/>
    </row>
    <row r="5" spans="1:10" ht="15.75" thickBot="1" x14ac:dyDescent="0.3">
      <c r="A5" s="158">
        <v>2</v>
      </c>
      <c r="B5" s="71">
        <f t="shared" ref="B5:D18" ca="1" si="0">RANDBETWEEN(1,25)</f>
        <v>18</v>
      </c>
      <c r="C5" s="31">
        <f t="shared" ca="1" si="0"/>
        <v>6</v>
      </c>
      <c r="D5">
        <f t="shared" ca="1" si="0"/>
        <v>23</v>
      </c>
      <c r="E5" s="69" t="s">
        <v>113</v>
      </c>
      <c r="F5" s="31"/>
      <c r="G5" s="31"/>
      <c r="H5" s="31"/>
      <c r="I5" s="31"/>
      <c r="J5" s="31"/>
    </row>
    <row r="6" spans="1:10" ht="15.75" thickBot="1" x14ac:dyDescent="0.3">
      <c r="A6" s="158">
        <v>3</v>
      </c>
      <c r="B6" s="71">
        <f t="shared" ca="1" si="0"/>
        <v>6</v>
      </c>
      <c r="C6" s="31">
        <f t="shared" ca="1" si="0"/>
        <v>25</v>
      </c>
      <c r="D6">
        <f t="shared" ca="1" si="0"/>
        <v>21</v>
      </c>
      <c r="E6" s="69" t="s">
        <v>114</v>
      </c>
      <c r="F6" s="31"/>
      <c r="G6" s="31"/>
      <c r="H6" s="31"/>
      <c r="I6" s="31"/>
      <c r="J6" s="31"/>
    </row>
    <row r="7" spans="1:10" ht="15.75" thickBot="1" x14ac:dyDescent="0.3">
      <c r="A7" s="158">
        <v>4</v>
      </c>
      <c r="B7" s="71">
        <f t="shared" ca="1" si="0"/>
        <v>11</v>
      </c>
      <c r="C7" s="31">
        <f t="shared" ca="1" si="0"/>
        <v>25</v>
      </c>
      <c r="D7">
        <f t="shared" ca="1" si="0"/>
        <v>7</v>
      </c>
      <c r="E7" s="69" t="s">
        <v>115</v>
      </c>
      <c r="F7" s="31"/>
      <c r="G7" s="31"/>
      <c r="H7" s="31"/>
      <c r="I7" s="31"/>
      <c r="J7" s="31"/>
    </row>
    <row r="8" spans="1:10" ht="15.75" thickBot="1" x14ac:dyDescent="0.3">
      <c r="A8" s="158">
        <v>5</v>
      </c>
      <c r="B8" s="71">
        <f t="shared" ca="1" si="0"/>
        <v>13</v>
      </c>
      <c r="C8" s="31">
        <f t="shared" ca="1" si="0"/>
        <v>17</v>
      </c>
      <c r="D8">
        <f t="shared" ca="1" si="0"/>
        <v>25</v>
      </c>
      <c r="E8" s="69" t="s">
        <v>116</v>
      </c>
      <c r="F8" s="31"/>
      <c r="G8" s="31"/>
      <c r="H8" s="31"/>
      <c r="I8" s="31"/>
      <c r="J8" s="31"/>
    </row>
    <row r="9" spans="1:10" ht="15.75" thickBot="1" x14ac:dyDescent="0.3">
      <c r="A9" s="158">
        <v>6</v>
      </c>
      <c r="B9" s="71">
        <f t="shared" ca="1" si="0"/>
        <v>15</v>
      </c>
      <c r="C9" s="31">
        <f t="shared" ca="1" si="0"/>
        <v>2</v>
      </c>
      <c r="D9">
        <f t="shared" ca="1" si="0"/>
        <v>6</v>
      </c>
      <c r="E9" s="31"/>
      <c r="F9" s="31"/>
      <c r="G9" s="31"/>
      <c r="H9" s="31"/>
      <c r="I9" s="31"/>
      <c r="J9" s="31"/>
    </row>
    <row r="10" spans="1:10" ht="15.75" thickBot="1" x14ac:dyDescent="0.3">
      <c r="A10" s="158">
        <v>7</v>
      </c>
      <c r="B10" s="71">
        <f t="shared" ca="1" si="0"/>
        <v>18</v>
      </c>
      <c r="C10" s="31">
        <f t="shared" ca="1" si="0"/>
        <v>12</v>
      </c>
      <c r="D10">
        <f t="shared" ca="1" si="0"/>
        <v>23</v>
      </c>
      <c r="E10" s="31"/>
      <c r="F10" s="31"/>
      <c r="G10" s="31"/>
      <c r="H10" s="31"/>
      <c r="I10" s="31"/>
      <c r="J10" s="31"/>
    </row>
    <row r="11" spans="1:10" ht="15.75" thickBot="1" x14ac:dyDescent="0.3">
      <c r="A11" s="158">
        <v>8</v>
      </c>
      <c r="B11" s="71">
        <f t="shared" ca="1" si="0"/>
        <v>8</v>
      </c>
      <c r="C11" s="31">
        <f t="shared" ca="1" si="0"/>
        <v>7</v>
      </c>
      <c r="D11">
        <f t="shared" ca="1" si="0"/>
        <v>13</v>
      </c>
      <c r="E11" s="31"/>
      <c r="F11" s="31"/>
      <c r="G11" s="31"/>
      <c r="H11" s="31"/>
      <c r="I11" s="31"/>
      <c r="J11" s="31"/>
    </row>
    <row r="12" spans="1:10" ht="15.75" thickBot="1" x14ac:dyDescent="0.3">
      <c r="A12" s="158">
        <v>9</v>
      </c>
      <c r="B12" s="71">
        <f t="shared" ca="1" si="0"/>
        <v>3</v>
      </c>
      <c r="C12" s="31">
        <f t="shared" ca="1" si="0"/>
        <v>6</v>
      </c>
      <c r="D12">
        <f t="shared" ca="1" si="0"/>
        <v>7</v>
      </c>
      <c r="E12" s="31"/>
      <c r="F12" s="31"/>
      <c r="G12" s="31"/>
      <c r="H12" s="31"/>
      <c r="I12" s="31"/>
      <c r="J12" s="31"/>
    </row>
    <row r="13" spans="1:10" ht="15.75" thickBot="1" x14ac:dyDescent="0.3">
      <c r="A13" s="158">
        <v>10</v>
      </c>
      <c r="B13" s="71">
        <f t="shared" ca="1" si="0"/>
        <v>17</v>
      </c>
      <c r="C13" s="31">
        <f t="shared" ca="1" si="0"/>
        <v>24</v>
      </c>
      <c r="D13">
        <f t="shared" ca="1" si="0"/>
        <v>14</v>
      </c>
      <c r="E13" s="31"/>
      <c r="F13" s="31"/>
      <c r="G13" s="31"/>
      <c r="H13" s="31"/>
      <c r="I13" s="31"/>
      <c r="J13" s="31"/>
    </row>
    <row r="14" spans="1:10" ht="15.75" thickBot="1" x14ac:dyDescent="0.3">
      <c r="A14" s="158">
        <v>11</v>
      </c>
      <c r="B14" s="71">
        <f t="shared" ca="1" si="0"/>
        <v>22</v>
      </c>
      <c r="C14" s="31">
        <f t="shared" ca="1" si="0"/>
        <v>15</v>
      </c>
      <c r="D14">
        <f t="shared" ca="1" si="0"/>
        <v>1</v>
      </c>
      <c r="E14" s="31"/>
      <c r="F14" s="31"/>
      <c r="G14" s="31"/>
      <c r="H14" s="31"/>
      <c r="I14" s="31"/>
      <c r="J14" s="31"/>
    </row>
    <row r="15" spans="1:10" ht="15.75" thickBot="1" x14ac:dyDescent="0.3">
      <c r="A15" s="158">
        <v>12</v>
      </c>
      <c r="B15" s="71">
        <f t="shared" ca="1" si="0"/>
        <v>4</v>
      </c>
      <c r="C15" s="31">
        <f t="shared" ca="1" si="0"/>
        <v>6</v>
      </c>
      <c r="D15">
        <f t="shared" ca="1" si="0"/>
        <v>21</v>
      </c>
      <c r="E15" s="31"/>
      <c r="F15" s="31"/>
      <c r="G15" s="31"/>
      <c r="H15" s="31"/>
      <c r="I15" s="31"/>
      <c r="J15" s="31"/>
    </row>
    <row r="16" spans="1:10" ht="15.75" thickBot="1" x14ac:dyDescent="0.3">
      <c r="A16" s="158">
        <v>13</v>
      </c>
      <c r="B16" s="71">
        <f t="shared" ca="1" si="0"/>
        <v>8</v>
      </c>
      <c r="C16" s="31">
        <f t="shared" ca="1" si="0"/>
        <v>22</v>
      </c>
      <c r="D16">
        <f t="shared" ca="1" si="0"/>
        <v>19</v>
      </c>
      <c r="E16" s="31"/>
      <c r="F16" s="31"/>
      <c r="G16" s="31"/>
      <c r="H16" s="31"/>
      <c r="I16" s="31"/>
      <c r="J16" s="31"/>
    </row>
    <row r="17" spans="1:10" ht="15.75" thickBot="1" x14ac:dyDescent="0.3">
      <c r="A17" s="158">
        <v>14</v>
      </c>
      <c r="B17" s="71">
        <f t="shared" ca="1" si="0"/>
        <v>16</v>
      </c>
      <c r="C17" s="31">
        <f t="shared" ca="1" si="0"/>
        <v>8</v>
      </c>
      <c r="D17">
        <f t="shared" ca="1" si="0"/>
        <v>23</v>
      </c>
      <c r="E17" s="31"/>
      <c r="F17" s="31"/>
      <c r="G17" s="31"/>
      <c r="H17" s="31"/>
      <c r="I17" s="31"/>
      <c r="J17" s="31"/>
    </row>
    <row r="18" spans="1:10" ht="15.75" thickBot="1" x14ac:dyDescent="0.3">
      <c r="A18" s="158">
        <v>15</v>
      </c>
      <c r="B18" s="71">
        <f t="shared" ca="1" si="0"/>
        <v>9</v>
      </c>
      <c r="C18" s="31">
        <f t="shared" ca="1" si="0"/>
        <v>19</v>
      </c>
      <c r="D18">
        <f t="shared" ca="1" si="0"/>
        <v>25</v>
      </c>
      <c r="E18" s="31"/>
      <c r="F18" s="31"/>
      <c r="G18" s="31"/>
      <c r="H18" s="31"/>
      <c r="I18" s="31"/>
      <c r="J18" s="31"/>
    </row>
    <row r="19" spans="1:10" ht="15.75" thickBot="1" x14ac:dyDescent="0.3">
      <c r="A19" s="31"/>
      <c r="B19" s="31"/>
      <c r="C19" s="31"/>
      <c r="D19" s="31"/>
      <c r="E19" s="31"/>
      <c r="F19" s="31"/>
      <c r="G19" s="31"/>
      <c r="H19" s="31"/>
      <c r="I19" s="31"/>
      <c r="J19" s="31"/>
    </row>
    <row r="20" spans="1:10" ht="30.75" thickBot="1" x14ac:dyDescent="0.3">
      <c r="A20" s="67" t="s">
        <v>117</v>
      </c>
      <c r="B20" s="68" t="s">
        <v>110</v>
      </c>
      <c r="C20" s="72" t="s">
        <v>118</v>
      </c>
      <c r="D20" s="31"/>
      <c r="E20" s="73" t="s">
        <v>119</v>
      </c>
      <c r="F20" s="31"/>
      <c r="G20" s="31"/>
      <c r="H20" s="31"/>
      <c r="I20" s="31"/>
      <c r="J20" s="31"/>
    </row>
    <row r="21" spans="1:10" ht="15.75" thickBot="1" x14ac:dyDescent="0.3">
      <c r="A21" s="74">
        <v>1</v>
      </c>
      <c r="B21" s="35">
        <f ca="1">RAND()</f>
        <v>0.70715692583144452</v>
      </c>
      <c r="C21" s="35">
        <f ca="1">RANK(B21,$B$21:$B$45)</f>
        <v>10</v>
      </c>
      <c r="D21" s="31">
        <f ca="1">RANK(B21,$A$21:$B$45)</f>
        <v>35</v>
      </c>
      <c r="E21" s="75" t="s">
        <v>120</v>
      </c>
      <c r="F21" s="31"/>
      <c r="G21" s="31"/>
      <c r="H21" s="31"/>
      <c r="I21" s="31"/>
      <c r="J21" s="31"/>
    </row>
    <row r="22" spans="1:10" ht="15.75" thickBot="1" x14ac:dyDescent="0.3">
      <c r="A22" s="74">
        <v>2</v>
      </c>
      <c r="B22" s="35">
        <f t="shared" ref="B22:B45" ca="1" si="1">RAND()</f>
        <v>0.65857516070252409</v>
      </c>
      <c r="C22" s="35">
        <f t="shared" ref="C22:C45" ca="1" si="2">RANK(B22,$B$21:$B$45)</f>
        <v>13</v>
      </c>
      <c r="D22" s="31">
        <f t="shared" ref="D22:D45" ca="1" si="3">RANK(B22,$A$21:$B$45)</f>
        <v>38</v>
      </c>
      <c r="E22" s="76" t="s">
        <v>121</v>
      </c>
      <c r="F22" s="31"/>
      <c r="G22" s="31"/>
      <c r="H22" s="31"/>
      <c r="I22" s="31"/>
      <c r="J22" s="31"/>
    </row>
    <row r="23" spans="1:10" ht="15.75" thickBot="1" x14ac:dyDescent="0.3">
      <c r="A23" s="74">
        <v>3</v>
      </c>
      <c r="B23" s="35">
        <f t="shared" ca="1" si="1"/>
        <v>0.43815239116020854</v>
      </c>
      <c r="C23" s="35">
        <f t="shared" ca="1" si="2"/>
        <v>17</v>
      </c>
      <c r="D23" s="31">
        <f t="shared" ca="1" si="3"/>
        <v>42</v>
      </c>
      <c r="E23" s="76" t="s">
        <v>122</v>
      </c>
      <c r="F23" s="31"/>
      <c r="G23" s="31"/>
      <c r="H23" s="31"/>
      <c r="I23" s="31"/>
      <c r="J23" s="31"/>
    </row>
    <row r="24" spans="1:10" ht="15.75" thickBot="1" x14ac:dyDescent="0.3">
      <c r="A24" s="74">
        <v>4</v>
      </c>
      <c r="B24" s="35">
        <f t="shared" ca="1" si="1"/>
        <v>0.8353819319668806</v>
      </c>
      <c r="C24" s="35">
        <f t="shared" ca="1" si="2"/>
        <v>3</v>
      </c>
      <c r="D24" s="31">
        <f t="shared" ca="1" si="3"/>
        <v>28</v>
      </c>
      <c r="E24" s="76" t="s">
        <v>123</v>
      </c>
      <c r="F24" s="31"/>
      <c r="G24" s="31"/>
      <c r="H24" s="31"/>
      <c r="I24" s="31"/>
      <c r="J24" s="31"/>
    </row>
    <row r="25" spans="1:10" ht="15.75" thickBot="1" x14ac:dyDescent="0.3">
      <c r="A25" s="74">
        <v>5</v>
      </c>
      <c r="B25" s="35">
        <f t="shared" ca="1" si="1"/>
        <v>0.37177356643778581</v>
      </c>
      <c r="C25" s="35">
        <f t="shared" ca="1" si="2"/>
        <v>18</v>
      </c>
      <c r="D25" s="31">
        <f t="shared" ca="1" si="3"/>
        <v>43</v>
      </c>
      <c r="E25" s="31"/>
      <c r="F25" s="31"/>
      <c r="G25" s="31"/>
      <c r="H25" s="31"/>
      <c r="I25" s="31"/>
      <c r="J25" s="31"/>
    </row>
    <row r="26" spans="1:10" ht="15.75" thickBot="1" x14ac:dyDescent="0.3">
      <c r="A26" s="74">
        <v>6</v>
      </c>
      <c r="B26" s="35">
        <f t="shared" ca="1" si="1"/>
        <v>6.8226437675271701E-2</v>
      </c>
      <c r="C26" s="35">
        <f t="shared" ca="1" si="2"/>
        <v>23</v>
      </c>
      <c r="D26" s="31">
        <f t="shared" ca="1" si="3"/>
        <v>48</v>
      </c>
      <c r="E26" s="31"/>
      <c r="F26" s="31"/>
      <c r="G26" s="31"/>
      <c r="H26" s="31"/>
      <c r="I26" s="31"/>
      <c r="J26" s="31"/>
    </row>
    <row r="27" spans="1:10" ht="15.75" thickBot="1" x14ac:dyDescent="0.3">
      <c r="A27" s="74">
        <v>7</v>
      </c>
      <c r="B27" s="35">
        <f t="shared" ca="1" si="1"/>
        <v>5.1557868253597205E-2</v>
      </c>
      <c r="C27" s="35">
        <f t="shared" ca="1" si="2"/>
        <v>25</v>
      </c>
      <c r="D27" s="31">
        <f t="shared" ca="1" si="3"/>
        <v>50</v>
      </c>
      <c r="E27" s="31"/>
      <c r="F27" s="31"/>
      <c r="G27" s="31"/>
      <c r="H27" s="31"/>
      <c r="I27" s="31"/>
      <c r="J27" s="31"/>
    </row>
    <row r="28" spans="1:10" ht="15.75" thickBot="1" x14ac:dyDescent="0.3">
      <c r="A28" s="74">
        <v>8</v>
      </c>
      <c r="B28" s="35">
        <f t="shared" ca="1" si="1"/>
        <v>0.66127417534926813</v>
      </c>
      <c r="C28" s="35">
        <f t="shared" ca="1" si="2"/>
        <v>12</v>
      </c>
      <c r="D28" s="31">
        <f t="shared" ca="1" si="3"/>
        <v>37</v>
      </c>
      <c r="E28" s="31"/>
      <c r="F28" s="31"/>
      <c r="G28" s="31"/>
      <c r="H28" s="31"/>
      <c r="I28" s="31"/>
      <c r="J28" s="31"/>
    </row>
    <row r="29" spans="1:10" ht="15.75" thickBot="1" x14ac:dyDescent="0.3">
      <c r="A29" s="74">
        <v>9</v>
      </c>
      <c r="B29" s="35">
        <f t="shared" ca="1" si="1"/>
        <v>0.69394972129591692</v>
      </c>
      <c r="C29" s="35">
        <f t="shared" ca="1" si="2"/>
        <v>11</v>
      </c>
      <c r="D29" s="31">
        <f t="shared" ca="1" si="3"/>
        <v>36</v>
      </c>
      <c r="E29" s="31"/>
      <c r="F29" s="31"/>
      <c r="G29" s="31"/>
      <c r="H29" s="31"/>
      <c r="I29" s="31"/>
      <c r="J29" s="31"/>
    </row>
    <row r="30" spans="1:10" ht="15.75" thickBot="1" x14ac:dyDescent="0.3">
      <c r="A30" s="74">
        <v>10</v>
      </c>
      <c r="B30" s="35">
        <f t="shared" ca="1" si="1"/>
        <v>6.3961997377184554E-2</v>
      </c>
      <c r="C30" s="35">
        <f t="shared" ca="1" si="2"/>
        <v>24</v>
      </c>
      <c r="D30" s="31">
        <f t="shared" ca="1" si="3"/>
        <v>49</v>
      </c>
      <c r="E30" s="31"/>
      <c r="F30" s="31"/>
      <c r="G30" s="31"/>
      <c r="H30" s="31"/>
      <c r="I30" s="31"/>
      <c r="J30" s="31"/>
    </row>
    <row r="31" spans="1:10" ht="15.75" thickBot="1" x14ac:dyDescent="0.3">
      <c r="A31" s="74">
        <v>11</v>
      </c>
      <c r="B31" s="35">
        <f t="shared" ca="1" si="1"/>
        <v>0.96414780906863862</v>
      </c>
      <c r="C31" s="35">
        <f t="shared" ca="1" si="2"/>
        <v>1</v>
      </c>
      <c r="D31" s="31">
        <f t="shared" ca="1" si="3"/>
        <v>26</v>
      </c>
      <c r="E31" s="31"/>
      <c r="F31" s="31"/>
      <c r="G31" s="31"/>
      <c r="H31" s="31"/>
      <c r="I31" s="31"/>
      <c r="J31" s="31"/>
    </row>
    <row r="32" spans="1:10" ht="15.75" thickBot="1" x14ac:dyDescent="0.3">
      <c r="A32" s="74">
        <v>12</v>
      </c>
      <c r="B32" s="35">
        <f t="shared" ca="1" si="1"/>
        <v>0.76747996183116951</v>
      </c>
      <c r="C32" s="35">
        <f t="shared" ca="1" si="2"/>
        <v>7</v>
      </c>
      <c r="D32" s="31">
        <f t="shared" ca="1" si="3"/>
        <v>32</v>
      </c>
      <c r="E32" s="31"/>
      <c r="F32" s="31"/>
      <c r="G32" s="31"/>
      <c r="H32" s="31"/>
      <c r="I32" s="31"/>
      <c r="J32" s="31"/>
    </row>
    <row r="33" spans="1:10" ht="15.75" thickBot="1" x14ac:dyDescent="0.3">
      <c r="A33" s="74">
        <v>13</v>
      </c>
      <c r="B33" s="35">
        <f t="shared" ca="1" si="1"/>
        <v>0.45155719245906478</v>
      </c>
      <c r="C33" s="35">
        <f t="shared" ca="1" si="2"/>
        <v>15</v>
      </c>
      <c r="D33" s="31">
        <f t="shared" ca="1" si="3"/>
        <v>40</v>
      </c>
      <c r="E33" s="31"/>
      <c r="F33" s="31"/>
      <c r="G33" s="31"/>
      <c r="H33" s="31"/>
      <c r="I33" s="31"/>
      <c r="J33" s="31"/>
    </row>
    <row r="34" spans="1:10" ht="15.75" thickBot="1" x14ac:dyDescent="0.3">
      <c r="A34" s="74">
        <v>14</v>
      </c>
      <c r="B34" s="35">
        <f t="shared" ca="1" si="1"/>
        <v>9.9433282930134537E-2</v>
      </c>
      <c r="C34" s="35">
        <f t="shared" ca="1" si="2"/>
        <v>22</v>
      </c>
      <c r="D34" s="31">
        <f t="shared" ca="1" si="3"/>
        <v>47</v>
      </c>
      <c r="E34" s="31"/>
      <c r="F34" s="31"/>
      <c r="G34" s="31"/>
      <c r="H34" s="31"/>
      <c r="I34" s="31"/>
      <c r="J34" s="31"/>
    </row>
    <row r="35" spans="1:10" ht="15.75" thickBot="1" x14ac:dyDescent="0.3">
      <c r="A35" s="74">
        <v>15</v>
      </c>
      <c r="B35" s="35">
        <f t="shared" ca="1" si="1"/>
        <v>0.82278286543930224</v>
      </c>
      <c r="C35" s="35">
        <f t="shared" ca="1" si="2"/>
        <v>4</v>
      </c>
      <c r="D35" s="31">
        <f t="shared" ca="1" si="3"/>
        <v>29</v>
      </c>
      <c r="E35" s="31"/>
      <c r="F35" s="31"/>
      <c r="G35" s="31"/>
      <c r="H35" s="31"/>
      <c r="I35" s="31"/>
      <c r="J35" s="31"/>
    </row>
    <row r="36" spans="1:10" ht="15.75" thickBot="1" x14ac:dyDescent="0.3">
      <c r="A36" s="74">
        <v>16</v>
      </c>
      <c r="B36" s="35">
        <f t="shared" ca="1" si="1"/>
        <v>0.46353342462177161</v>
      </c>
      <c r="C36" s="35">
        <f t="shared" ca="1" si="2"/>
        <v>14</v>
      </c>
      <c r="D36" s="31">
        <f t="shared" ca="1" si="3"/>
        <v>39</v>
      </c>
      <c r="E36" s="31"/>
      <c r="F36" s="31"/>
      <c r="G36" s="31"/>
      <c r="H36" s="31"/>
      <c r="I36" s="31"/>
      <c r="J36" s="31"/>
    </row>
    <row r="37" spans="1:10" ht="15.75" thickBot="1" x14ac:dyDescent="0.3">
      <c r="A37" s="74">
        <v>17</v>
      </c>
      <c r="B37" s="35">
        <f t="shared" ca="1" si="1"/>
        <v>0.81079486753653551</v>
      </c>
      <c r="C37" s="35">
        <f t="shared" ca="1" si="2"/>
        <v>5</v>
      </c>
      <c r="D37" s="31">
        <f t="shared" ca="1" si="3"/>
        <v>30</v>
      </c>
      <c r="E37" s="31"/>
      <c r="F37" s="31"/>
      <c r="G37" s="31"/>
      <c r="H37" s="31"/>
      <c r="I37" s="31"/>
      <c r="J37" s="31"/>
    </row>
    <row r="38" spans="1:10" ht="15.75" thickBot="1" x14ac:dyDescent="0.3">
      <c r="A38" s="74">
        <v>18</v>
      </c>
      <c r="B38" s="35">
        <f t="shared" ca="1" si="1"/>
        <v>0.2968384599023921</v>
      </c>
      <c r="C38" s="35">
        <f t="shared" ca="1" si="2"/>
        <v>19</v>
      </c>
      <c r="D38" s="31">
        <f t="shared" ca="1" si="3"/>
        <v>44</v>
      </c>
      <c r="E38" s="31"/>
      <c r="F38" s="31"/>
      <c r="G38" s="31"/>
      <c r="H38" s="31"/>
      <c r="I38" s="31"/>
      <c r="J38" s="31"/>
    </row>
    <row r="39" spans="1:10" ht="15.75" thickBot="1" x14ac:dyDescent="0.3">
      <c r="A39" s="74">
        <v>19</v>
      </c>
      <c r="B39" s="35">
        <f t="shared" ca="1" si="1"/>
        <v>0.9358455232153281</v>
      </c>
      <c r="C39" s="35">
        <f t="shared" ca="1" si="2"/>
        <v>2</v>
      </c>
      <c r="D39" s="31">
        <f t="shared" ca="1" si="3"/>
        <v>27</v>
      </c>
      <c r="E39" s="31"/>
      <c r="F39" s="31"/>
      <c r="G39" s="31"/>
      <c r="H39" s="31"/>
      <c r="I39" s="31"/>
      <c r="J39" s="31"/>
    </row>
    <row r="40" spans="1:10" ht="15.75" thickBot="1" x14ac:dyDescent="0.3">
      <c r="A40" s="74">
        <v>20</v>
      </c>
      <c r="B40" s="35">
        <f t="shared" ca="1" si="1"/>
        <v>0.71463511478290087</v>
      </c>
      <c r="C40" s="35">
        <f t="shared" ca="1" si="2"/>
        <v>9</v>
      </c>
      <c r="D40" s="31">
        <f t="shared" ca="1" si="3"/>
        <v>34</v>
      </c>
      <c r="E40" s="31"/>
      <c r="F40" s="31"/>
      <c r="G40" s="31"/>
      <c r="H40" s="31"/>
      <c r="I40" s="31"/>
      <c r="J40" s="31"/>
    </row>
    <row r="41" spans="1:10" ht="15.75" thickBot="1" x14ac:dyDescent="0.3">
      <c r="A41" s="74">
        <v>21</v>
      </c>
      <c r="B41" s="35">
        <f t="shared" ca="1" si="1"/>
        <v>0.74207974450697323</v>
      </c>
      <c r="C41" s="35">
        <f t="shared" ca="1" si="2"/>
        <v>8</v>
      </c>
      <c r="D41" s="31">
        <f t="shared" ca="1" si="3"/>
        <v>33</v>
      </c>
      <c r="E41" s="31"/>
      <c r="F41" s="31"/>
      <c r="G41" s="31"/>
      <c r="H41" s="31"/>
      <c r="I41" s="31"/>
      <c r="J41" s="31"/>
    </row>
    <row r="42" spans="1:10" ht="15.75" thickBot="1" x14ac:dyDescent="0.3">
      <c r="A42" s="74">
        <v>22</v>
      </c>
      <c r="B42" s="35">
        <f t="shared" ca="1" si="1"/>
        <v>0.80893935271435746</v>
      </c>
      <c r="C42" s="35">
        <f t="shared" ca="1" si="2"/>
        <v>6</v>
      </c>
      <c r="D42" s="31">
        <f t="shared" ca="1" si="3"/>
        <v>31</v>
      </c>
      <c r="E42" s="31"/>
      <c r="F42" s="31"/>
      <c r="G42" s="31"/>
      <c r="H42" s="31"/>
      <c r="I42" s="31"/>
      <c r="J42" s="31"/>
    </row>
    <row r="43" spans="1:10" ht="15.75" thickBot="1" x14ac:dyDescent="0.3">
      <c r="A43" s="74">
        <v>23</v>
      </c>
      <c r="B43" s="35">
        <f t="shared" ca="1" si="1"/>
        <v>0.2809623694979364</v>
      </c>
      <c r="C43" s="35">
        <f t="shared" ca="1" si="2"/>
        <v>20</v>
      </c>
      <c r="D43" s="31">
        <f t="shared" ca="1" si="3"/>
        <v>45</v>
      </c>
      <c r="E43" s="31"/>
      <c r="F43" s="31"/>
      <c r="G43" s="31"/>
      <c r="H43" s="31"/>
      <c r="I43" s="31"/>
      <c r="J43" s="31"/>
    </row>
    <row r="44" spans="1:10" ht="15.75" thickBot="1" x14ac:dyDescent="0.3">
      <c r="A44" s="74">
        <v>24</v>
      </c>
      <c r="B44" s="35">
        <f t="shared" ca="1" si="1"/>
        <v>0.15107245806706271</v>
      </c>
      <c r="C44" s="35">
        <f t="shared" ca="1" si="2"/>
        <v>21</v>
      </c>
      <c r="D44" s="31">
        <f t="shared" ca="1" si="3"/>
        <v>46</v>
      </c>
      <c r="E44" s="31"/>
      <c r="F44" s="31"/>
      <c r="G44" s="31"/>
      <c r="H44" s="31"/>
      <c r="I44" s="31"/>
      <c r="J44" s="31"/>
    </row>
    <row r="45" spans="1:10" ht="15.75" thickBot="1" x14ac:dyDescent="0.3">
      <c r="A45" s="74">
        <v>25</v>
      </c>
      <c r="B45" s="35">
        <f t="shared" ca="1" si="1"/>
        <v>0.44858280176721033</v>
      </c>
      <c r="C45" s="35">
        <f t="shared" ca="1" si="2"/>
        <v>16</v>
      </c>
      <c r="D45" s="31">
        <f t="shared" ca="1" si="3"/>
        <v>41</v>
      </c>
      <c r="E45" s="31"/>
      <c r="F45" s="31"/>
      <c r="G45" s="31"/>
      <c r="H45" s="31"/>
      <c r="I45" s="31"/>
      <c r="J45" s="31"/>
    </row>
  </sheetData>
  <conditionalFormatting sqref="B4:B18">
    <cfRule type="duplicateValues" dxfId="3" priority="4"/>
  </conditionalFormatting>
  <conditionalFormatting sqref="C4:C18">
    <cfRule type="duplicateValues" dxfId="2" priority="3"/>
  </conditionalFormatting>
  <conditionalFormatting sqref="D4:D18">
    <cfRule type="duplicateValues" dxfId="1" priority="2"/>
  </conditionalFormatting>
  <conditionalFormatting sqref="D21:D45">
    <cfRule type="duplicateValues" dxfId="0" priority="1"/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A8AA9-C353-4119-B202-4FF6664C9073}">
  <dimension ref="A1:I21"/>
  <sheetViews>
    <sheetView workbookViewId="0">
      <selection activeCell="E4" sqref="E4:E14"/>
    </sheetView>
  </sheetViews>
  <sheetFormatPr defaultRowHeight="15" x14ac:dyDescent="0.25"/>
  <cols>
    <col min="1" max="1" width="33.42578125" bestFit="1" customWidth="1"/>
    <col min="4" max="4" width="27" bestFit="1" customWidth="1"/>
    <col min="5" max="5" width="9.140625" customWidth="1"/>
  </cols>
  <sheetData>
    <row r="1" spans="1:9" x14ac:dyDescent="0.25">
      <c r="A1" s="1" t="s">
        <v>0</v>
      </c>
      <c r="C1" s="6" t="s">
        <v>1</v>
      </c>
      <c r="D1" s="6"/>
      <c r="E1" s="6"/>
    </row>
    <row r="2" spans="1:9" x14ac:dyDescent="0.25">
      <c r="A2" s="2">
        <v>0</v>
      </c>
      <c r="H2" s="9"/>
    </row>
    <row r="3" spans="1:9" x14ac:dyDescent="0.25">
      <c r="A3" s="2">
        <v>1</v>
      </c>
      <c r="E3" t="s">
        <v>26</v>
      </c>
      <c r="F3" t="s">
        <v>211</v>
      </c>
      <c r="G3" t="s">
        <v>209</v>
      </c>
      <c r="H3" s="9" t="s">
        <v>212</v>
      </c>
      <c r="I3" t="s">
        <v>210</v>
      </c>
    </row>
    <row r="4" spans="1:9" x14ac:dyDescent="0.25">
      <c r="A4" s="2">
        <v>2</v>
      </c>
      <c r="C4" s="162" t="s">
        <v>3</v>
      </c>
      <c r="D4" s="163" t="s">
        <v>2</v>
      </c>
      <c r="E4" s="163" t="s">
        <v>208</v>
      </c>
      <c r="F4" s="161" t="s">
        <v>10</v>
      </c>
      <c r="G4" s="162" t="s">
        <v>12</v>
      </c>
      <c r="H4" s="161" t="s">
        <v>13</v>
      </c>
      <c r="I4" s="162" t="s">
        <v>15</v>
      </c>
    </row>
    <row r="5" spans="1:9" ht="25.5" customHeight="1" x14ac:dyDescent="0.25">
      <c r="A5" s="2">
        <v>3</v>
      </c>
      <c r="C5">
        <v>0</v>
      </c>
      <c r="D5" s="164">
        <f t="array" ref="D5:D15">FREQUENCY(A2:A21,C5:C14)</f>
        <v>1</v>
      </c>
      <c r="E5" s="172">
        <f>D5/$D$16</f>
        <v>0.05</v>
      </c>
      <c r="F5" s="165">
        <f>D5</f>
        <v>1</v>
      </c>
      <c r="G5" s="171">
        <f>F5/$D$16</f>
        <v>0.05</v>
      </c>
      <c r="H5" s="173">
        <f>D16</f>
        <v>20</v>
      </c>
      <c r="I5" s="170">
        <f>H5/$D$16</f>
        <v>1</v>
      </c>
    </row>
    <row r="6" spans="1:9" x14ac:dyDescent="0.25">
      <c r="A6" s="2">
        <v>4</v>
      </c>
      <c r="C6">
        <v>1</v>
      </c>
      <c r="D6">
        <v>1</v>
      </c>
      <c r="E6" s="81">
        <f t="shared" ref="E6:E14" si="0">D6/$D$16</f>
        <v>0.05</v>
      </c>
      <c r="F6">
        <f>F5+D6</f>
        <v>2</v>
      </c>
      <c r="G6" s="168">
        <f t="shared" ref="G6:G14" si="1">F6/$D$16</f>
        <v>0.1</v>
      </c>
      <c r="H6" s="11">
        <f>H5-D5</f>
        <v>19</v>
      </c>
      <c r="I6" s="81">
        <f t="shared" ref="I6:I14" si="2">H6/$D$16</f>
        <v>0.95</v>
      </c>
    </row>
    <row r="7" spans="1:9" x14ac:dyDescent="0.25">
      <c r="A7" s="2">
        <v>4</v>
      </c>
      <c r="C7">
        <v>2</v>
      </c>
      <c r="D7">
        <v>1</v>
      </c>
      <c r="E7" s="81">
        <f t="shared" si="0"/>
        <v>0.05</v>
      </c>
      <c r="F7">
        <f t="shared" ref="F7:F14" si="3">F6+D7</f>
        <v>3</v>
      </c>
      <c r="G7" s="168">
        <f t="shared" si="1"/>
        <v>0.15</v>
      </c>
      <c r="H7" s="11">
        <f t="shared" ref="H7:H14" si="4">H6-D6</f>
        <v>18</v>
      </c>
      <c r="I7" s="81">
        <f t="shared" si="2"/>
        <v>0.9</v>
      </c>
    </row>
    <row r="8" spans="1:9" x14ac:dyDescent="0.25">
      <c r="A8" s="2">
        <v>4</v>
      </c>
      <c r="C8">
        <v>3</v>
      </c>
      <c r="D8">
        <v>1</v>
      </c>
      <c r="E8" s="176">
        <f t="shared" si="0"/>
        <v>0.05</v>
      </c>
      <c r="F8">
        <f t="shared" si="3"/>
        <v>4</v>
      </c>
      <c r="G8" s="177">
        <f t="shared" si="1"/>
        <v>0.2</v>
      </c>
      <c r="H8" s="11">
        <f t="shared" si="4"/>
        <v>17</v>
      </c>
      <c r="I8" s="176">
        <f t="shared" si="2"/>
        <v>0.85</v>
      </c>
    </row>
    <row r="9" spans="1:9" x14ac:dyDescent="0.25">
      <c r="A9" s="2">
        <v>4</v>
      </c>
      <c r="C9">
        <v>4</v>
      </c>
      <c r="D9">
        <v>5</v>
      </c>
      <c r="E9" s="81">
        <f t="shared" si="0"/>
        <v>0.25</v>
      </c>
      <c r="F9">
        <f t="shared" si="3"/>
        <v>9</v>
      </c>
      <c r="G9" s="168">
        <f t="shared" si="1"/>
        <v>0.45</v>
      </c>
      <c r="H9" s="11">
        <f t="shared" si="4"/>
        <v>16</v>
      </c>
      <c r="I9" s="81">
        <f t="shared" si="2"/>
        <v>0.8</v>
      </c>
    </row>
    <row r="10" spans="1:9" x14ac:dyDescent="0.25">
      <c r="A10" s="2">
        <v>4</v>
      </c>
      <c r="C10">
        <v>5</v>
      </c>
      <c r="D10">
        <v>4</v>
      </c>
      <c r="E10" s="81">
        <f t="shared" si="0"/>
        <v>0.2</v>
      </c>
      <c r="F10">
        <f t="shared" si="3"/>
        <v>13</v>
      </c>
      <c r="G10" s="168">
        <f t="shared" si="1"/>
        <v>0.65</v>
      </c>
      <c r="H10" s="11">
        <f t="shared" si="4"/>
        <v>11</v>
      </c>
      <c r="I10" s="81">
        <f t="shared" si="2"/>
        <v>0.55000000000000004</v>
      </c>
    </row>
    <row r="11" spans="1:9" x14ac:dyDescent="0.25">
      <c r="A11" s="2">
        <v>5</v>
      </c>
      <c r="C11">
        <v>6</v>
      </c>
      <c r="D11">
        <v>3</v>
      </c>
      <c r="E11" s="81">
        <f t="shared" si="0"/>
        <v>0.15</v>
      </c>
      <c r="F11">
        <f t="shared" si="3"/>
        <v>16</v>
      </c>
      <c r="G11" s="168">
        <f t="shared" si="1"/>
        <v>0.8</v>
      </c>
      <c r="H11" s="11">
        <f t="shared" si="4"/>
        <v>7</v>
      </c>
      <c r="I11" s="81">
        <f t="shared" si="2"/>
        <v>0.35</v>
      </c>
    </row>
    <row r="12" spans="1:9" x14ac:dyDescent="0.25">
      <c r="A12" s="2">
        <v>5</v>
      </c>
      <c r="C12">
        <v>7</v>
      </c>
      <c r="D12">
        <v>2</v>
      </c>
      <c r="E12" s="81">
        <f t="shared" si="0"/>
        <v>0.1</v>
      </c>
      <c r="F12">
        <f t="shared" si="3"/>
        <v>18</v>
      </c>
      <c r="G12" s="168">
        <f t="shared" si="1"/>
        <v>0.9</v>
      </c>
      <c r="H12" s="11">
        <f t="shared" si="4"/>
        <v>4</v>
      </c>
      <c r="I12" s="81">
        <f t="shared" si="2"/>
        <v>0.2</v>
      </c>
    </row>
    <row r="13" spans="1:9" x14ac:dyDescent="0.25">
      <c r="A13" s="2">
        <v>5</v>
      </c>
      <c r="C13">
        <v>8</v>
      </c>
      <c r="D13">
        <v>1</v>
      </c>
      <c r="E13" s="81">
        <f t="shared" si="0"/>
        <v>0.05</v>
      </c>
      <c r="F13">
        <f t="shared" si="3"/>
        <v>19</v>
      </c>
      <c r="G13" s="168">
        <f t="shared" si="1"/>
        <v>0.95</v>
      </c>
      <c r="H13" s="11">
        <f t="shared" si="4"/>
        <v>2</v>
      </c>
      <c r="I13" s="81">
        <f t="shared" si="2"/>
        <v>0.1</v>
      </c>
    </row>
    <row r="14" spans="1:9" x14ac:dyDescent="0.25">
      <c r="A14" s="2">
        <v>5</v>
      </c>
      <c r="C14">
        <v>9</v>
      </c>
      <c r="D14" s="174">
        <v>1</v>
      </c>
      <c r="E14" s="175">
        <f t="shared" si="0"/>
        <v>0.05</v>
      </c>
      <c r="F14" s="166">
        <f t="shared" si="3"/>
        <v>20</v>
      </c>
      <c r="G14" s="169">
        <f t="shared" si="1"/>
        <v>1</v>
      </c>
      <c r="H14" s="77">
        <f t="shared" si="4"/>
        <v>1</v>
      </c>
      <c r="I14" s="175">
        <f t="shared" si="2"/>
        <v>0.05</v>
      </c>
    </row>
    <row r="15" spans="1:9" x14ac:dyDescent="0.25">
      <c r="A15" s="2">
        <v>6</v>
      </c>
      <c r="D15">
        <v>0</v>
      </c>
      <c r="E15" s="170">
        <f>SUM(E5:E14)</f>
        <v>1</v>
      </c>
      <c r="H15" s="159"/>
    </row>
    <row r="16" spans="1:9" x14ac:dyDescent="0.25">
      <c r="A16" s="2">
        <v>6</v>
      </c>
      <c r="C16" s="3"/>
      <c r="D16" s="167">
        <f>SUM(D5:D15)</f>
        <v>20</v>
      </c>
      <c r="E16" s="3"/>
      <c r="F16" s="3"/>
      <c r="G16" s="3"/>
      <c r="H16" s="160"/>
      <c r="I16" s="3"/>
    </row>
    <row r="17" spans="1:3" x14ac:dyDescent="0.25">
      <c r="A17" s="2">
        <v>6</v>
      </c>
      <c r="C17" s="5" t="s">
        <v>7</v>
      </c>
    </row>
    <row r="18" spans="1:3" x14ac:dyDescent="0.25">
      <c r="A18" s="2">
        <v>7</v>
      </c>
    </row>
    <row r="19" spans="1:3" x14ac:dyDescent="0.25">
      <c r="A19" s="2">
        <v>7</v>
      </c>
    </row>
    <row r="20" spans="1:3" x14ac:dyDescent="0.25">
      <c r="A20" s="2">
        <v>8</v>
      </c>
    </row>
    <row r="21" spans="1:3" x14ac:dyDescent="0.25">
      <c r="A21" s="2">
        <v>9</v>
      </c>
    </row>
  </sheetData>
  <sortState xmlns:xlrd2="http://schemas.microsoft.com/office/spreadsheetml/2017/richdata2" ref="A2:A21">
    <sortCondition ref="A2:A21"/>
  </sortState>
  <pageMargins left="0.511811024" right="0.511811024" top="0.78740157499999996" bottom="0.78740157499999996" header="0.31496062000000002" footer="0.31496062000000002"/>
  <pageSetup paperSize="9" orientation="portrait" horizontalDpi="360" verticalDpi="36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C1B90-6BE1-47C3-89EF-503E8521EBFB}">
  <dimension ref="A1:M30"/>
  <sheetViews>
    <sheetView workbookViewId="0">
      <selection activeCell="D13" sqref="D13"/>
    </sheetView>
  </sheetViews>
  <sheetFormatPr defaultRowHeight="15" x14ac:dyDescent="0.25"/>
  <cols>
    <col min="1" max="1" width="18.5703125" bestFit="1" customWidth="1"/>
    <col min="2" max="2" width="20" bestFit="1" customWidth="1"/>
    <col min="4" max="4" width="10.5703125" customWidth="1"/>
    <col min="11" max="11" width="17" customWidth="1"/>
    <col min="12" max="12" width="18.7109375" customWidth="1"/>
  </cols>
  <sheetData>
    <row r="1" spans="1:13" ht="15.75" x14ac:dyDescent="0.25">
      <c r="B1" t="s">
        <v>213</v>
      </c>
      <c r="C1" s="178" t="s">
        <v>214</v>
      </c>
      <c r="D1" s="6"/>
      <c r="E1" s="6"/>
      <c r="F1" s="6"/>
      <c r="H1" s="178" t="s">
        <v>215</v>
      </c>
      <c r="M1" s="1" t="s">
        <v>36</v>
      </c>
    </row>
    <row r="2" spans="1:13" ht="15.75" thickBot="1" x14ac:dyDescent="0.3">
      <c r="A2" s="24"/>
      <c r="B2" s="24" t="s">
        <v>216</v>
      </c>
      <c r="F2" t="s">
        <v>217</v>
      </c>
      <c r="H2" t="s">
        <v>218</v>
      </c>
      <c r="M2" s="181">
        <v>0</v>
      </c>
    </row>
    <row r="3" spans="1:13" ht="23.25" customHeight="1" thickBot="1" x14ac:dyDescent="0.3">
      <c r="A3" s="264" t="s">
        <v>3</v>
      </c>
      <c r="B3" s="265"/>
      <c r="C3" s="236" t="s">
        <v>2</v>
      </c>
      <c r="D3" s="7" t="s">
        <v>8</v>
      </c>
      <c r="E3" s="7" t="s">
        <v>10</v>
      </c>
      <c r="F3" s="7" t="s">
        <v>12</v>
      </c>
      <c r="G3" s="7" t="s">
        <v>13</v>
      </c>
      <c r="H3" s="7" t="s">
        <v>15</v>
      </c>
      <c r="I3" s="238" t="s">
        <v>16</v>
      </c>
      <c r="K3" s="20" t="s">
        <v>18</v>
      </c>
      <c r="L3" s="21" t="s">
        <v>19</v>
      </c>
      <c r="M3" s="181">
        <v>1</v>
      </c>
    </row>
    <row r="4" spans="1:13" ht="15.75" thickBot="1" x14ac:dyDescent="0.3">
      <c r="A4" s="25" t="s">
        <v>34</v>
      </c>
      <c r="B4" s="26" t="s">
        <v>35</v>
      </c>
      <c r="C4" s="237"/>
      <c r="D4" s="8" t="s">
        <v>9</v>
      </c>
      <c r="E4" s="8" t="s">
        <v>11</v>
      </c>
      <c r="F4" s="8" t="s">
        <v>9</v>
      </c>
      <c r="G4" s="8" t="s">
        <v>14</v>
      </c>
      <c r="H4" s="8" t="s">
        <v>9</v>
      </c>
      <c r="I4" s="239"/>
      <c r="K4" s="22" t="s">
        <v>33</v>
      </c>
      <c r="L4" s="23" t="s">
        <v>20</v>
      </c>
      <c r="M4" s="180">
        <v>2</v>
      </c>
    </row>
    <row r="5" spans="1:13" ht="15.75" thickBot="1" x14ac:dyDescent="0.3">
      <c r="A5" s="248">
        <v>0</v>
      </c>
      <c r="B5" s="248">
        <v>2</v>
      </c>
      <c r="C5" s="233">
        <v>2</v>
      </c>
      <c r="D5" s="243">
        <f>C5/$C$14</f>
        <v>0.1</v>
      </c>
      <c r="E5" s="233">
        <f>C5</f>
        <v>2</v>
      </c>
      <c r="F5" s="243">
        <f>E5/$C$14</f>
        <v>0.1</v>
      </c>
      <c r="G5" s="240">
        <f>C14</f>
        <v>20</v>
      </c>
      <c r="H5" s="241">
        <f>G5/$C$14</f>
        <v>1</v>
      </c>
      <c r="I5" s="261">
        <f>(A5+B5)/$J$5</f>
        <v>1</v>
      </c>
      <c r="J5">
        <v>2</v>
      </c>
      <c r="K5" s="22" t="s">
        <v>21</v>
      </c>
      <c r="L5" s="23" t="s">
        <v>22</v>
      </c>
      <c r="M5" s="180">
        <v>3</v>
      </c>
    </row>
    <row r="6" spans="1:13" ht="15.75" thickBot="1" x14ac:dyDescent="0.3">
      <c r="A6" s="248"/>
      <c r="B6" s="248"/>
      <c r="C6" s="233"/>
      <c r="D6" s="243"/>
      <c r="E6" s="233"/>
      <c r="F6" s="243"/>
      <c r="G6" s="240"/>
      <c r="H6" s="242"/>
      <c r="I6" s="240"/>
      <c r="K6" s="22" t="s">
        <v>23</v>
      </c>
      <c r="L6" s="23" t="s">
        <v>24</v>
      </c>
      <c r="M6" s="182">
        <v>4</v>
      </c>
    </row>
    <row r="7" spans="1:13" ht="15.75" thickBot="1" x14ac:dyDescent="0.3">
      <c r="A7" s="248">
        <v>2</v>
      </c>
      <c r="B7" s="248">
        <v>4</v>
      </c>
      <c r="C7" s="233">
        <v>2</v>
      </c>
      <c r="D7" s="256">
        <f t="shared" ref="D7" si="0">C7/$C$14</f>
        <v>0.1</v>
      </c>
      <c r="E7" s="240">
        <f>E5+C7</f>
        <v>4</v>
      </c>
      <c r="F7" s="245">
        <f t="shared" ref="F7" si="1">E7/$C$14</f>
        <v>0.2</v>
      </c>
      <c r="G7" s="240">
        <f>G5-C5</f>
        <v>18</v>
      </c>
      <c r="H7" s="244">
        <f t="shared" ref="H7" si="2">G7/$C$14</f>
        <v>0.9</v>
      </c>
      <c r="I7" s="261">
        <f t="shared" ref="I7" si="3">(A7+B7)/$J$5</f>
        <v>3</v>
      </c>
      <c r="K7" s="22" t="s">
        <v>25</v>
      </c>
      <c r="L7" s="23" t="s">
        <v>26</v>
      </c>
      <c r="M7" s="182">
        <v>4</v>
      </c>
    </row>
    <row r="8" spans="1:13" ht="15.75" thickBot="1" x14ac:dyDescent="0.3">
      <c r="A8" s="248"/>
      <c r="B8" s="248"/>
      <c r="C8" s="233"/>
      <c r="D8" s="256"/>
      <c r="E8" s="240"/>
      <c r="F8" s="245"/>
      <c r="G8" s="240"/>
      <c r="H8" s="245"/>
      <c r="I8" s="240"/>
      <c r="K8" s="22" t="s">
        <v>27</v>
      </c>
      <c r="L8" s="23" t="s">
        <v>28</v>
      </c>
      <c r="M8" s="182">
        <v>4</v>
      </c>
    </row>
    <row r="9" spans="1:13" ht="27" customHeight="1" thickBot="1" x14ac:dyDescent="0.3">
      <c r="A9" s="263">
        <v>4</v>
      </c>
      <c r="B9" s="263">
        <v>6</v>
      </c>
      <c r="C9" s="234">
        <v>8</v>
      </c>
      <c r="D9" s="257">
        <f t="shared" ref="D9" si="4">C9/$C$14</f>
        <v>0.4</v>
      </c>
      <c r="E9" s="258">
        <f t="shared" ref="E9" si="5">E7+C9</f>
        <v>12</v>
      </c>
      <c r="F9" s="247">
        <f t="shared" ref="F9" si="6">E9/$C$14</f>
        <v>0.6</v>
      </c>
      <c r="G9" s="258">
        <f t="shared" ref="G9" si="7">G7-C7</f>
        <v>16</v>
      </c>
      <c r="H9" s="246">
        <f t="shared" ref="H9" si="8">G9/$C$14</f>
        <v>0.8</v>
      </c>
      <c r="I9" s="262">
        <f t="shared" ref="I9" si="9">(A9+B9)/$J$5</f>
        <v>5</v>
      </c>
      <c r="K9" s="22" t="s">
        <v>29</v>
      </c>
      <c r="L9" s="23" t="s">
        <v>30</v>
      </c>
      <c r="M9" s="182">
        <v>4</v>
      </c>
    </row>
    <row r="10" spans="1:13" ht="30.75" thickBot="1" x14ac:dyDescent="0.3">
      <c r="A10" s="263"/>
      <c r="B10" s="263"/>
      <c r="C10" s="234"/>
      <c r="D10" s="257"/>
      <c r="E10" s="258"/>
      <c r="F10" s="247"/>
      <c r="G10" s="258"/>
      <c r="H10" s="247"/>
      <c r="I10" s="258"/>
      <c r="K10" s="22" t="s">
        <v>31</v>
      </c>
      <c r="L10" s="23" t="s">
        <v>32</v>
      </c>
      <c r="M10" s="182">
        <v>4</v>
      </c>
    </row>
    <row r="11" spans="1:13" ht="15.75" customHeight="1" thickBot="1" x14ac:dyDescent="0.3">
      <c r="A11" s="248">
        <v>6</v>
      </c>
      <c r="B11" s="248">
        <v>8</v>
      </c>
      <c r="C11" s="235">
        <v>6</v>
      </c>
      <c r="D11" s="256">
        <f t="shared" ref="D11" si="10">C11/$C$14</f>
        <v>0.3</v>
      </c>
      <c r="E11" s="240">
        <f t="shared" ref="E11" si="11">E9+C11</f>
        <v>18</v>
      </c>
      <c r="F11" s="245">
        <f t="shared" ref="F11" si="12">E11/$C$14</f>
        <v>0.9</v>
      </c>
      <c r="G11" s="240">
        <f t="shared" ref="G11" si="13">G9-C9</f>
        <v>8</v>
      </c>
      <c r="H11" s="244">
        <f t="shared" ref="H11" si="14">G11/$C$14</f>
        <v>0.4</v>
      </c>
      <c r="I11" s="261">
        <f t="shared" ref="I11" si="15">(A11+B11)/$J$5</f>
        <v>7</v>
      </c>
      <c r="K11" s="29" t="s">
        <v>37</v>
      </c>
      <c r="M11" s="182">
        <v>5</v>
      </c>
    </row>
    <row r="12" spans="1:13" ht="15.75" thickBot="1" x14ac:dyDescent="0.3">
      <c r="A12" s="248"/>
      <c r="B12" s="248"/>
      <c r="C12" s="235"/>
      <c r="D12" s="256"/>
      <c r="E12" s="240"/>
      <c r="F12" s="245"/>
      <c r="G12" s="240"/>
      <c r="H12" s="245"/>
      <c r="I12" s="240"/>
      <c r="K12" s="28" t="s">
        <v>4</v>
      </c>
      <c r="M12" s="182">
        <v>5</v>
      </c>
    </row>
    <row r="13" spans="1:13" ht="15.75" thickBot="1" x14ac:dyDescent="0.3">
      <c r="A13" s="248">
        <v>8</v>
      </c>
      <c r="B13" s="248">
        <v>10</v>
      </c>
      <c r="C13" s="137">
        <v>2</v>
      </c>
      <c r="D13" s="186">
        <f>C13/C14</f>
        <v>0.1</v>
      </c>
      <c r="E13" s="240">
        <f t="shared" ref="E13" si="16">E11+C13</f>
        <v>20</v>
      </c>
      <c r="F13" s="242">
        <f t="shared" ref="F13" si="17">E13/$C$14</f>
        <v>1</v>
      </c>
      <c r="G13" s="259">
        <f t="shared" ref="G13" si="18">G11-C11</f>
        <v>2</v>
      </c>
      <c r="H13" s="260">
        <f t="shared" ref="H13" si="19">G13/$C$14</f>
        <v>0.1</v>
      </c>
      <c r="I13" s="261">
        <f t="shared" ref="I13" si="20">(A13+B13)/$J$5</f>
        <v>9</v>
      </c>
      <c r="K13" s="28" t="s">
        <v>5</v>
      </c>
      <c r="M13" s="182">
        <v>5</v>
      </c>
    </row>
    <row r="14" spans="1:13" ht="15.75" thickBot="1" x14ac:dyDescent="0.3">
      <c r="A14" s="248"/>
      <c r="B14" s="248"/>
      <c r="C14" s="84">
        <f>SUM(C5:C13)</f>
        <v>20</v>
      </c>
      <c r="D14" s="240"/>
      <c r="E14" s="240"/>
      <c r="F14" s="242"/>
      <c r="G14" s="259"/>
      <c r="H14" s="243"/>
      <c r="I14" s="240"/>
      <c r="K14" s="28" t="s">
        <v>6</v>
      </c>
      <c r="M14" s="183">
        <v>6</v>
      </c>
    </row>
    <row r="15" spans="1:13" x14ac:dyDescent="0.25">
      <c r="C15" s="233"/>
      <c r="D15" s="240"/>
      <c r="E15" s="252" t="s">
        <v>219</v>
      </c>
      <c r="F15" s="19"/>
      <c r="G15" s="252" t="s">
        <v>220</v>
      </c>
      <c r="H15" s="252"/>
      <c r="I15" s="255"/>
      <c r="M15" s="183">
        <v>6</v>
      </c>
    </row>
    <row r="16" spans="1:13" ht="15.75" thickBot="1" x14ac:dyDescent="0.3">
      <c r="C16" s="233"/>
      <c r="D16" s="185">
        <f>SUM(D5:D15)</f>
        <v>1.0000000000000002</v>
      </c>
      <c r="E16" s="252"/>
      <c r="F16" s="19"/>
      <c r="G16" s="252"/>
      <c r="H16" s="252"/>
      <c r="I16" s="255"/>
      <c r="M16" s="183">
        <v>6</v>
      </c>
    </row>
    <row r="17" spans="1:13" x14ac:dyDescent="0.25">
      <c r="B17" s="250" t="s">
        <v>17</v>
      </c>
      <c r="C17" s="248"/>
      <c r="D17" s="9"/>
      <c r="E17" s="15"/>
      <c r="F17" s="15"/>
      <c r="G17" s="9"/>
      <c r="H17" s="9"/>
      <c r="I17" s="248"/>
      <c r="M17" s="183">
        <v>6</v>
      </c>
    </row>
    <row r="18" spans="1:13" ht="15.75" thickBot="1" x14ac:dyDescent="0.3">
      <c r="A18" s="24"/>
      <c r="B18" s="251"/>
      <c r="C18" s="249"/>
      <c r="D18" s="27"/>
      <c r="E18" s="27"/>
      <c r="F18" s="27"/>
      <c r="G18" s="27"/>
      <c r="H18" s="27"/>
      <c r="I18" s="249"/>
      <c r="M18" s="183">
        <v>7</v>
      </c>
    </row>
    <row r="19" spans="1:13" x14ac:dyDescent="0.25">
      <c r="C19" s="240"/>
      <c r="D19" s="11"/>
      <c r="E19" s="240"/>
      <c r="F19" s="10"/>
      <c r="G19" s="233"/>
      <c r="H19" s="253"/>
      <c r="I19" s="11"/>
      <c r="M19" s="183">
        <v>7</v>
      </c>
    </row>
    <row r="20" spans="1:13" x14ac:dyDescent="0.25">
      <c r="C20" s="240"/>
      <c r="D20" s="14"/>
      <c r="E20" s="240"/>
      <c r="F20" s="10"/>
      <c r="G20" s="233"/>
      <c r="H20" s="253"/>
      <c r="I20" s="11"/>
      <c r="M20" s="184">
        <v>8</v>
      </c>
    </row>
    <row r="21" spans="1:13" x14ac:dyDescent="0.25">
      <c r="C21" s="248"/>
      <c r="D21" s="11"/>
      <c r="E21" s="11"/>
      <c r="F21" s="11"/>
      <c r="G21" s="11"/>
      <c r="H21" s="11"/>
      <c r="I21" s="11"/>
      <c r="M21" s="184">
        <v>9</v>
      </c>
    </row>
    <row r="22" spans="1:13" x14ac:dyDescent="0.25">
      <c r="C22" s="248"/>
      <c r="D22" s="9"/>
      <c r="E22" s="9"/>
      <c r="F22" s="9"/>
      <c r="G22" s="9"/>
      <c r="H22" s="9"/>
      <c r="I22" s="9"/>
    </row>
    <row r="23" spans="1:13" x14ac:dyDescent="0.25">
      <c r="C23" s="248"/>
      <c r="D23" s="11"/>
      <c r="E23" s="11"/>
      <c r="F23" s="11"/>
      <c r="G23" s="11"/>
      <c r="H23" s="11"/>
      <c r="I23" s="11"/>
    </row>
    <row r="24" spans="1:13" x14ac:dyDescent="0.25">
      <c r="C24" s="248"/>
      <c r="D24" s="9"/>
      <c r="E24" s="9"/>
      <c r="F24" s="9"/>
      <c r="G24" s="9"/>
      <c r="H24" s="9"/>
      <c r="I24" s="9"/>
    </row>
    <row r="25" spans="1:13" x14ac:dyDescent="0.25">
      <c r="C25" s="248"/>
      <c r="D25" s="11"/>
      <c r="E25" s="11"/>
      <c r="F25" s="11"/>
      <c r="G25" s="11"/>
      <c r="H25" s="11"/>
      <c r="I25" s="11"/>
    </row>
    <row r="26" spans="1:13" x14ac:dyDescent="0.25">
      <c r="C26" s="248"/>
      <c r="D26" s="9"/>
      <c r="E26" s="9"/>
      <c r="F26" s="9"/>
      <c r="G26" s="9"/>
      <c r="H26" s="9"/>
      <c r="I26" s="9"/>
    </row>
    <row r="27" spans="1:13" x14ac:dyDescent="0.25">
      <c r="C27" s="254"/>
      <c r="D27" s="11"/>
      <c r="E27" s="12"/>
      <c r="F27" s="12"/>
      <c r="G27" s="11"/>
      <c r="H27" s="11"/>
      <c r="I27" s="11"/>
    </row>
    <row r="28" spans="1:13" x14ac:dyDescent="0.25">
      <c r="C28" s="254"/>
      <c r="D28" s="17"/>
      <c r="E28" s="13"/>
      <c r="F28" s="13"/>
      <c r="G28" s="16"/>
      <c r="H28" s="17"/>
      <c r="I28" s="9"/>
    </row>
    <row r="29" spans="1:13" x14ac:dyDescent="0.25">
      <c r="C29" s="233"/>
      <c r="D29" s="11"/>
      <c r="E29" s="252"/>
      <c r="F29" s="19"/>
      <c r="G29" s="252"/>
      <c r="H29" s="252"/>
      <c r="I29" s="255"/>
    </row>
    <row r="30" spans="1:13" x14ac:dyDescent="0.25">
      <c r="C30" s="233"/>
      <c r="D30" s="18"/>
      <c r="E30" s="252"/>
      <c r="F30" s="19"/>
      <c r="G30" s="252"/>
      <c r="H30" s="252"/>
      <c r="I30" s="255"/>
    </row>
  </sheetData>
  <sortState xmlns:xlrd2="http://schemas.microsoft.com/office/spreadsheetml/2017/richdata2" ref="M2:M21">
    <sortCondition ref="M2:M21"/>
  </sortState>
  <mergeCells count="68">
    <mergeCell ref="A3:B3"/>
    <mergeCell ref="A5:A6"/>
    <mergeCell ref="B5:B6"/>
    <mergeCell ref="A7:A8"/>
    <mergeCell ref="A11:A12"/>
    <mergeCell ref="A13:A14"/>
    <mergeCell ref="B7:B8"/>
    <mergeCell ref="B11:B12"/>
    <mergeCell ref="B13:B14"/>
    <mergeCell ref="A9:A10"/>
    <mergeCell ref="B9:B10"/>
    <mergeCell ref="H13:H14"/>
    <mergeCell ref="I5:I6"/>
    <mergeCell ref="I7:I8"/>
    <mergeCell ref="I9:I10"/>
    <mergeCell ref="I11:I12"/>
    <mergeCell ref="I13:I14"/>
    <mergeCell ref="F13:F14"/>
    <mergeCell ref="G7:G8"/>
    <mergeCell ref="G9:G10"/>
    <mergeCell ref="G11:G12"/>
    <mergeCell ref="G13:G14"/>
    <mergeCell ref="I29:I30"/>
    <mergeCell ref="D5:D6"/>
    <mergeCell ref="D7:D8"/>
    <mergeCell ref="D9:D10"/>
    <mergeCell ref="D11:D12"/>
    <mergeCell ref="D14:D15"/>
    <mergeCell ref="E7:E8"/>
    <mergeCell ref="E9:E10"/>
    <mergeCell ref="E11:E12"/>
    <mergeCell ref="G15:G16"/>
    <mergeCell ref="H15:H16"/>
    <mergeCell ref="I15:I16"/>
    <mergeCell ref="E13:E14"/>
    <mergeCell ref="F7:F8"/>
    <mergeCell ref="F9:F10"/>
    <mergeCell ref="F11:F12"/>
    <mergeCell ref="C29:C30"/>
    <mergeCell ref="E29:E30"/>
    <mergeCell ref="G29:G30"/>
    <mergeCell ref="H29:H30"/>
    <mergeCell ref="C23:C24"/>
    <mergeCell ref="C25:C26"/>
    <mergeCell ref="C27:C28"/>
    <mergeCell ref="C19:C20"/>
    <mergeCell ref="E19:E20"/>
    <mergeCell ref="G19:G20"/>
    <mergeCell ref="H19:H20"/>
    <mergeCell ref="C21:C22"/>
    <mergeCell ref="C17:C18"/>
    <mergeCell ref="I17:I18"/>
    <mergeCell ref="B17:B18"/>
    <mergeCell ref="C15:C16"/>
    <mergeCell ref="E15:E16"/>
    <mergeCell ref="C7:C8"/>
    <mergeCell ref="C9:C10"/>
    <mergeCell ref="C11:C12"/>
    <mergeCell ref="C3:C4"/>
    <mergeCell ref="I3:I4"/>
    <mergeCell ref="C5:C6"/>
    <mergeCell ref="E5:E6"/>
    <mergeCell ref="G5:G6"/>
    <mergeCell ref="H5:H6"/>
    <mergeCell ref="F5:F6"/>
    <mergeCell ref="H7:H8"/>
    <mergeCell ref="H9:H10"/>
    <mergeCell ref="H11:H12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CDEE9F-D7EA-4086-BB07-7F64766E84CE}">
  <dimension ref="A1:K27"/>
  <sheetViews>
    <sheetView workbookViewId="0">
      <selection sqref="A1:A21"/>
    </sheetView>
  </sheetViews>
  <sheetFormatPr defaultRowHeight="15" x14ac:dyDescent="0.25"/>
  <cols>
    <col min="1" max="1" width="44.28515625" bestFit="1" customWidth="1"/>
    <col min="6" max="6" width="27" bestFit="1" customWidth="1"/>
  </cols>
  <sheetData>
    <row r="1" spans="1:10" ht="15.75" thickBot="1" x14ac:dyDescent="0.3">
      <c r="A1" s="1" t="s">
        <v>36</v>
      </c>
      <c r="B1" s="4" t="s">
        <v>3</v>
      </c>
    </row>
    <row r="2" spans="1:10" x14ac:dyDescent="0.25">
      <c r="A2" s="179">
        <v>0</v>
      </c>
      <c r="B2">
        <v>0</v>
      </c>
      <c r="E2" s="78" t="s">
        <v>127</v>
      </c>
      <c r="F2" s="78" t="s">
        <v>125</v>
      </c>
      <c r="G2" s="78" t="s">
        <v>126</v>
      </c>
      <c r="H2" s="78" t="s">
        <v>127</v>
      </c>
      <c r="I2" s="78" t="s">
        <v>125</v>
      </c>
      <c r="J2" s="78" t="s">
        <v>126</v>
      </c>
    </row>
    <row r="3" spans="1:10" x14ac:dyDescent="0.25">
      <c r="A3" s="2">
        <v>1</v>
      </c>
      <c r="B3">
        <v>1</v>
      </c>
      <c r="E3">
        <v>1</v>
      </c>
      <c r="F3">
        <v>1</v>
      </c>
      <c r="G3" s="79">
        <v>5.2631578947368418E-2</v>
      </c>
      <c r="H3">
        <v>4</v>
      </c>
      <c r="I3">
        <v>5</v>
      </c>
      <c r="J3" s="79">
        <v>0.26315789473684209</v>
      </c>
    </row>
    <row r="4" spans="1:10" x14ac:dyDescent="0.25">
      <c r="A4" s="2">
        <v>2</v>
      </c>
      <c r="B4">
        <v>2</v>
      </c>
      <c r="E4">
        <v>2</v>
      </c>
      <c r="F4">
        <v>1</v>
      </c>
      <c r="G4" s="79">
        <v>0.10526315789473684</v>
      </c>
      <c r="H4">
        <v>5</v>
      </c>
      <c r="I4">
        <v>4</v>
      </c>
      <c r="J4" s="79">
        <v>0.47368421052631576</v>
      </c>
    </row>
    <row r="5" spans="1:10" x14ac:dyDescent="0.25">
      <c r="A5" s="2">
        <v>3</v>
      </c>
      <c r="B5">
        <v>3</v>
      </c>
      <c r="E5">
        <v>3</v>
      </c>
      <c r="F5">
        <v>1</v>
      </c>
      <c r="G5" s="79">
        <v>0.15789473684210525</v>
      </c>
      <c r="H5">
        <v>6</v>
      </c>
      <c r="I5">
        <v>3</v>
      </c>
      <c r="J5" s="79">
        <v>0.63157894736842102</v>
      </c>
    </row>
    <row r="6" spans="1:10" x14ac:dyDescent="0.25">
      <c r="A6" s="2">
        <v>4</v>
      </c>
      <c r="B6">
        <v>4</v>
      </c>
      <c r="E6">
        <v>4</v>
      </c>
      <c r="F6">
        <v>5</v>
      </c>
      <c r="G6" s="79">
        <v>0.42105263157894735</v>
      </c>
      <c r="H6">
        <v>7</v>
      </c>
      <c r="I6">
        <v>2</v>
      </c>
      <c r="J6" s="79">
        <v>0.73684210526315785</v>
      </c>
    </row>
    <row r="7" spans="1:10" x14ac:dyDescent="0.25">
      <c r="A7" s="2">
        <v>4</v>
      </c>
      <c r="B7">
        <v>5</v>
      </c>
      <c r="E7">
        <v>5</v>
      </c>
      <c r="F7">
        <v>4</v>
      </c>
      <c r="G7" s="79">
        <v>0.63157894736842102</v>
      </c>
      <c r="H7">
        <v>1</v>
      </c>
      <c r="I7">
        <v>1</v>
      </c>
      <c r="J7" s="79">
        <v>0.78947368421052633</v>
      </c>
    </row>
    <row r="8" spans="1:10" x14ac:dyDescent="0.25">
      <c r="A8" s="2">
        <v>4</v>
      </c>
      <c r="B8">
        <v>6</v>
      </c>
      <c r="E8">
        <v>6</v>
      </c>
      <c r="F8">
        <v>3</v>
      </c>
      <c r="G8" s="79">
        <v>0.78947368421052633</v>
      </c>
      <c r="H8">
        <v>2</v>
      </c>
      <c r="I8">
        <v>1</v>
      </c>
      <c r="J8" s="79">
        <v>0.84210526315789469</v>
      </c>
    </row>
    <row r="9" spans="1:10" x14ac:dyDescent="0.25">
      <c r="A9" s="2">
        <v>4</v>
      </c>
      <c r="B9">
        <v>7</v>
      </c>
      <c r="E9">
        <v>7</v>
      </c>
      <c r="F9">
        <v>2</v>
      </c>
      <c r="G9" s="79">
        <v>0.89473684210526316</v>
      </c>
      <c r="H9">
        <v>3</v>
      </c>
      <c r="I9">
        <v>1</v>
      </c>
      <c r="J9" s="79">
        <v>0.89473684210526316</v>
      </c>
    </row>
    <row r="10" spans="1:10" x14ac:dyDescent="0.25">
      <c r="A10" s="2">
        <v>4</v>
      </c>
      <c r="B10">
        <v>8</v>
      </c>
      <c r="E10">
        <v>8</v>
      </c>
      <c r="F10">
        <v>1</v>
      </c>
      <c r="G10" s="79">
        <v>0.94736842105263153</v>
      </c>
      <c r="H10">
        <v>8</v>
      </c>
      <c r="I10">
        <v>1</v>
      </c>
      <c r="J10" s="79">
        <v>0.94736842105263153</v>
      </c>
    </row>
    <row r="11" spans="1:10" x14ac:dyDescent="0.25">
      <c r="A11" s="2">
        <v>5</v>
      </c>
      <c r="B11">
        <v>9</v>
      </c>
      <c r="E11">
        <v>9</v>
      </c>
      <c r="F11">
        <v>1</v>
      </c>
      <c r="G11" s="79">
        <v>1</v>
      </c>
      <c r="H11">
        <v>9</v>
      </c>
      <c r="I11">
        <v>1</v>
      </c>
      <c r="J11" s="79">
        <v>1</v>
      </c>
    </row>
    <row r="12" spans="1:10" ht="15.75" thickBot="1" x14ac:dyDescent="0.3">
      <c r="A12" s="2">
        <v>5</v>
      </c>
      <c r="E12" s="24" t="s">
        <v>124</v>
      </c>
      <c r="F12" s="24">
        <v>0</v>
      </c>
      <c r="G12" s="80">
        <v>1</v>
      </c>
      <c r="H12" s="24" t="s">
        <v>124</v>
      </c>
      <c r="I12" s="24">
        <v>0</v>
      </c>
      <c r="J12" s="80">
        <v>1</v>
      </c>
    </row>
    <row r="13" spans="1:10" x14ac:dyDescent="0.25">
      <c r="A13" s="2">
        <v>5</v>
      </c>
      <c r="B13" s="3"/>
    </row>
    <row r="14" spans="1:10" x14ac:dyDescent="0.25">
      <c r="A14" s="2">
        <v>5</v>
      </c>
    </row>
    <row r="15" spans="1:10" x14ac:dyDescent="0.25">
      <c r="A15" s="2">
        <v>6</v>
      </c>
      <c r="E15" s="162" t="s">
        <v>3</v>
      </c>
      <c r="F15" s="163" t="s">
        <v>2</v>
      </c>
      <c r="G15" t="s">
        <v>208</v>
      </c>
    </row>
    <row r="16" spans="1:10" x14ac:dyDescent="0.25">
      <c r="A16" s="2">
        <v>6</v>
      </c>
      <c r="E16">
        <v>0</v>
      </c>
      <c r="F16" s="164">
        <f t="array" ref="F16:F26">FREQUENCY(A2:A21,E16:E25)</f>
        <v>1</v>
      </c>
      <c r="G16" s="81">
        <f>F16/$F$27</f>
        <v>0.05</v>
      </c>
    </row>
    <row r="17" spans="1:11" x14ac:dyDescent="0.25">
      <c r="A17" s="2">
        <v>6</v>
      </c>
      <c r="E17">
        <v>1</v>
      </c>
      <c r="F17">
        <v>1</v>
      </c>
      <c r="G17" s="81">
        <f t="shared" ref="G17:G26" si="0">F17/$F$27</f>
        <v>0.05</v>
      </c>
      <c r="K17" t="s">
        <v>221</v>
      </c>
    </row>
    <row r="18" spans="1:11" x14ac:dyDescent="0.25">
      <c r="A18" s="2">
        <v>7</v>
      </c>
      <c r="E18">
        <v>2</v>
      </c>
      <c r="F18">
        <v>1</v>
      </c>
      <c r="G18" s="81">
        <f t="shared" si="0"/>
        <v>0.05</v>
      </c>
    </row>
    <row r="19" spans="1:11" x14ac:dyDescent="0.25">
      <c r="A19" s="2">
        <v>7</v>
      </c>
      <c r="E19">
        <v>3</v>
      </c>
      <c r="F19">
        <v>1</v>
      </c>
      <c r="G19" s="81">
        <f t="shared" si="0"/>
        <v>0.05</v>
      </c>
    </row>
    <row r="20" spans="1:11" x14ac:dyDescent="0.25">
      <c r="A20" s="2">
        <v>8</v>
      </c>
      <c r="E20">
        <v>4</v>
      </c>
      <c r="F20">
        <v>5</v>
      </c>
      <c r="G20" s="81">
        <f t="shared" si="0"/>
        <v>0.25</v>
      </c>
    </row>
    <row r="21" spans="1:11" x14ac:dyDescent="0.25">
      <c r="A21" s="2">
        <v>9</v>
      </c>
      <c r="E21">
        <v>5</v>
      </c>
      <c r="F21">
        <v>4</v>
      </c>
      <c r="G21" s="81">
        <f t="shared" si="0"/>
        <v>0.2</v>
      </c>
    </row>
    <row r="22" spans="1:11" x14ac:dyDescent="0.25">
      <c r="E22">
        <v>6</v>
      </c>
      <c r="F22">
        <v>3</v>
      </c>
      <c r="G22" s="81">
        <f t="shared" si="0"/>
        <v>0.15</v>
      </c>
    </row>
    <row r="23" spans="1:11" x14ac:dyDescent="0.25">
      <c r="E23">
        <v>7</v>
      </c>
      <c r="F23">
        <v>2</v>
      </c>
      <c r="G23" s="81">
        <f t="shared" si="0"/>
        <v>0.1</v>
      </c>
    </row>
    <row r="24" spans="1:11" x14ac:dyDescent="0.25">
      <c r="E24">
        <v>8</v>
      </c>
      <c r="F24">
        <v>1</v>
      </c>
      <c r="G24" s="81">
        <f t="shared" si="0"/>
        <v>0.05</v>
      </c>
    </row>
    <row r="25" spans="1:11" x14ac:dyDescent="0.25">
      <c r="E25">
        <v>9</v>
      </c>
      <c r="F25" s="174">
        <v>1</v>
      </c>
      <c r="G25" s="81">
        <f t="shared" si="0"/>
        <v>0.05</v>
      </c>
    </row>
    <row r="26" spans="1:11" x14ac:dyDescent="0.25">
      <c r="F26">
        <v>0</v>
      </c>
      <c r="G26" s="81">
        <f t="shared" si="0"/>
        <v>0</v>
      </c>
    </row>
    <row r="27" spans="1:11" x14ac:dyDescent="0.25">
      <c r="E27" s="3"/>
      <c r="F27" s="167">
        <f>SUM(F16:F26)</f>
        <v>20</v>
      </c>
    </row>
  </sheetData>
  <sortState xmlns:xlrd2="http://schemas.microsoft.com/office/spreadsheetml/2017/richdata2" ref="H3:I12">
    <sortCondition descending="1" ref="I3"/>
  </sortState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8846C2-193C-41F4-8D24-654208C9685A}">
  <dimension ref="A1:G28"/>
  <sheetViews>
    <sheetView topLeftCell="A3" workbookViewId="0">
      <selection activeCell="E28" sqref="E28"/>
    </sheetView>
  </sheetViews>
  <sheetFormatPr defaultRowHeight="15" x14ac:dyDescent="0.25"/>
  <cols>
    <col min="3" max="3" width="28.42578125" customWidth="1"/>
    <col min="4" max="4" width="30" customWidth="1"/>
    <col min="7" max="7" width="22.140625" customWidth="1"/>
    <col min="8" max="8" width="22.5703125" customWidth="1"/>
  </cols>
  <sheetData>
    <row r="1" spans="1:7" ht="15.75" thickBot="1" x14ac:dyDescent="0.3">
      <c r="A1" s="1" t="s">
        <v>36</v>
      </c>
      <c r="D1" t="s">
        <v>265</v>
      </c>
      <c r="E1" s="1" t="s">
        <v>262</v>
      </c>
    </row>
    <row r="2" spans="1:7" ht="15.75" thickBot="1" x14ac:dyDescent="0.3">
      <c r="A2" s="179">
        <v>0</v>
      </c>
      <c r="C2" s="200" t="s">
        <v>222</v>
      </c>
      <c r="D2" s="188" t="s">
        <v>223</v>
      </c>
      <c r="E2" s="153">
        <f>COUNT(A2:A21)</f>
        <v>20</v>
      </c>
    </row>
    <row r="3" spans="1:7" ht="15.75" thickBot="1" x14ac:dyDescent="0.3">
      <c r="A3" s="2">
        <v>1</v>
      </c>
      <c r="C3" s="202" t="s">
        <v>244</v>
      </c>
      <c r="D3" s="203" t="s">
        <v>244</v>
      </c>
      <c r="E3" s="153">
        <f>COUNTA(A2:A21)</f>
        <v>20</v>
      </c>
    </row>
    <row r="4" spans="1:7" ht="15.75" thickBot="1" x14ac:dyDescent="0.3">
      <c r="A4" s="2">
        <v>2</v>
      </c>
      <c r="C4" s="202" t="s">
        <v>245</v>
      </c>
      <c r="D4" s="203" t="s">
        <v>246</v>
      </c>
      <c r="E4" s="153">
        <f>COUNTBLANK(A2:A21)</f>
        <v>0</v>
      </c>
    </row>
    <row r="5" spans="1:7" x14ac:dyDescent="0.25">
      <c r="A5" s="2">
        <v>3</v>
      </c>
      <c r="C5" s="204" t="s">
        <v>230</v>
      </c>
      <c r="D5" s="205" t="s">
        <v>230</v>
      </c>
      <c r="E5" s="206">
        <f>MAX(A2:A21)</f>
        <v>9</v>
      </c>
    </row>
    <row r="6" spans="1:7" x14ac:dyDescent="0.25">
      <c r="A6" s="2">
        <v>4</v>
      </c>
      <c r="C6" s="207" t="s">
        <v>53</v>
      </c>
      <c r="D6" s="207" t="s">
        <v>53</v>
      </c>
      <c r="E6" s="153">
        <f>MIN(A2:A21)</f>
        <v>0</v>
      </c>
    </row>
    <row r="7" spans="1:7" x14ac:dyDescent="0.25">
      <c r="A7" s="2">
        <v>4</v>
      </c>
      <c r="C7" s="207" t="s">
        <v>231</v>
      </c>
      <c r="D7" s="207" t="s">
        <v>232</v>
      </c>
      <c r="E7" s="153">
        <f>E5-E6</f>
        <v>9</v>
      </c>
    </row>
    <row r="8" spans="1:7" x14ac:dyDescent="0.25">
      <c r="A8" s="2">
        <v>4</v>
      </c>
      <c r="C8" s="207" t="s">
        <v>224</v>
      </c>
      <c r="D8" s="207" t="s">
        <v>225</v>
      </c>
      <c r="E8" s="153">
        <f>AVERAGE(A2:A21)</f>
        <v>4.75</v>
      </c>
    </row>
    <row r="9" spans="1:7" x14ac:dyDescent="0.25">
      <c r="A9" s="2">
        <v>4</v>
      </c>
      <c r="C9" s="207" t="s">
        <v>229</v>
      </c>
      <c r="D9" s="207" t="s">
        <v>247</v>
      </c>
      <c r="E9" s="153">
        <f>_xlfn.STDEV.S(A2:A21)</f>
        <v>2.2213082915965963</v>
      </c>
    </row>
    <row r="10" spans="1:7" x14ac:dyDescent="0.25">
      <c r="A10" s="2">
        <v>4</v>
      </c>
      <c r="C10" s="207" t="s">
        <v>248</v>
      </c>
      <c r="D10" s="208"/>
      <c r="E10" s="153">
        <f>E8+E9</f>
        <v>6.9713082915965963</v>
      </c>
    </row>
    <row r="11" spans="1:7" x14ac:dyDescent="0.25">
      <c r="A11" s="2">
        <v>5</v>
      </c>
      <c r="C11" s="207" t="s">
        <v>249</v>
      </c>
      <c r="D11" s="208"/>
      <c r="E11" s="153">
        <f>E8-E9</f>
        <v>2.5286917084034037</v>
      </c>
      <c r="F11" t="s">
        <v>266</v>
      </c>
      <c r="G11" t="s">
        <v>267</v>
      </c>
    </row>
    <row r="12" spans="1:7" x14ac:dyDescent="0.25">
      <c r="A12" s="2">
        <v>5</v>
      </c>
      <c r="C12" s="209" t="s">
        <v>226</v>
      </c>
      <c r="D12" s="207" t="s">
        <v>250</v>
      </c>
      <c r="E12" s="153">
        <f>_xlfn.MODE.SNGL(A2:A21)</f>
        <v>4</v>
      </c>
    </row>
    <row r="13" spans="1:7" x14ac:dyDescent="0.25">
      <c r="A13" s="2">
        <v>5</v>
      </c>
      <c r="C13" s="207" t="s">
        <v>251</v>
      </c>
      <c r="D13" s="207" t="s">
        <v>227</v>
      </c>
      <c r="E13" s="153">
        <f>MEDIAN(A2:A21)</f>
        <v>5</v>
      </c>
    </row>
    <row r="14" spans="1:7" x14ac:dyDescent="0.25">
      <c r="A14" s="2">
        <v>5</v>
      </c>
      <c r="C14" s="207" t="s">
        <v>252</v>
      </c>
      <c r="D14" s="207" t="s">
        <v>253</v>
      </c>
      <c r="E14" s="153">
        <f>_xlfn.QUARTILE.INC(A2:A21,1)</f>
        <v>4</v>
      </c>
    </row>
    <row r="15" spans="1:7" x14ac:dyDescent="0.25">
      <c r="A15" s="2">
        <v>6</v>
      </c>
      <c r="C15" s="207" t="s">
        <v>254</v>
      </c>
      <c r="D15" s="207" t="s">
        <v>253</v>
      </c>
      <c r="E15" s="153">
        <f>_xlfn.QUARTILE.INC(A2:A21,2)</f>
        <v>5</v>
      </c>
    </row>
    <row r="16" spans="1:7" x14ac:dyDescent="0.25">
      <c r="A16" s="2">
        <v>6</v>
      </c>
      <c r="C16" s="207" t="s">
        <v>255</v>
      </c>
      <c r="D16" s="207" t="s">
        <v>253</v>
      </c>
      <c r="E16" s="153">
        <f>_xlfn.QUARTILE.INC(A2:A21,3)</f>
        <v>6</v>
      </c>
    </row>
    <row r="17" spans="1:6" x14ac:dyDescent="0.25">
      <c r="A17" s="2">
        <v>6</v>
      </c>
      <c r="C17" s="209" t="s">
        <v>256</v>
      </c>
      <c r="D17" s="207" t="s">
        <v>257</v>
      </c>
      <c r="E17" s="153">
        <f>(E16-E14)/2</f>
        <v>1</v>
      </c>
    </row>
    <row r="18" spans="1:6" x14ac:dyDescent="0.25">
      <c r="A18" s="2">
        <v>7</v>
      </c>
      <c r="C18" s="209" t="s">
        <v>258</v>
      </c>
      <c r="D18" s="208"/>
      <c r="E18" s="153">
        <f>E13+E17</f>
        <v>6</v>
      </c>
      <c r="F18" t="s">
        <v>268</v>
      </c>
    </row>
    <row r="19" spans="1:6" x14ac:dyDescent="0.25">
      <c r="A19" s="2">
        <v>7</v>
      </c>
      <c r="C19" s="209" t="s">
        <v>259</v>
      </c>
      <c r="D19" s="208"/>
      <c r="E19" s="153">
        <f>E13-E17</f>
        <v>4</v>
      </c>
    </row>
    <row r="20" spans="1:6" x14ac:dyDescent="0.25">
      <c r="A20" s="2">
        <v>8</v>
      </c>
      <c r="C20" s="207" t="s">
        <v>228</v>
      </c>
      <c r="D20" s="207" t="s">
        <v>269</v>
      </c>
      <c r="E20" s="153">
        <f>_xlfn.VAR.S(A2:A21)</f>
        <v>4.9342105263157894</v>
      </c>
    </row>
    <row r="21" spans="1:6" x14ac:dyDescent="0.25">
      <c r="A21" s="2">
        <v>9</v>
      </c>
      <c r="C21" s="209" t="s">
        <v>260</v>
      </c>
      <c r="D21" s="207" t="s">
        <v>261</v>
      </c>
      <c r="E21" s="153">
        <f>_xlfn.PERCENTILE.INC(A2:A21,0.75)</f>
        <v>6</v>
      </c>
    </row>
    <row r="22" spans="1:6" x14ac:dyDescent="0.25">
      <c r="C22" s="209" t="s">
        <v>234</v>
      </c>
      <c r="D22" s="207" t="s">
        <v>235</v>
      </c>
      <c r="E22" s="153">
        <f>KURT(A2:A21)</f>
        <v>0.23318588235294158</v>
      </c>
    </row>
    <row r="23" spans="1:6" x14ac:dyDescent="0.25">
      <c r="C23" s="209" t="s">
        <v>236</v>
      </c>
      <c r="D23" s="210" t="s">
        <v>237</v>
      </c>
      <c r="E23" s="153">
        <f>SKEW(A2:A21)</f>
        <v>-0.25810615100222817</v>
      </c>
    </row>
    <row r="24" spans="1:6" x14ac:dyDescent="0.25">
      <c r="C24" s="209" t="s">
        <v>270</v>
      </c>
      <c r="D24" s="89" t="s">
        <v>233</v>
      </c>
      <c r="E24" s="89">
        <f>(E11)/SQRT(E2)</f>
        <v>0.56543265541300869</v>
      </c>
    </row>
    <row r="25" spans="1:6" x14ac:dyDescent="0.25">
      <c r="C25" s="201" t="s">
        <v>155</v>
      </c>
      <c r="D25" s="201" t="s">
        <v>156</v>
      </c>
      <c r="E25" s="89">
        <f>E9/E8</f>
        <v>0.46764385086244131</v>
      </c>
    </row>
    <row r="26" spans="1:6" x14ac:dyDescent="0.25">
      <c r="C26" s="209" t="s">
        <v>132</v>
      </c>
      <c r="D26" s="209" t="s">
        <v>132</v>
      </c>
      <c r="E26" s="89" t="e">
        <f>GEOMEAN(A2:A21)</f>
        <v>#NUM!</v>
      </c>
    </row>
    <row r="27" spans="1:6" x14ac:dyDescent="0.25">
      <c r="C27" s="209" t="s">
        <v>133</v>
      </c>
      <c r="D27" s="209" t="s">
        <v>133</v>
      </c>
      <c r="E27" s="89" t="e">
        <f>HARMEAN(A2:A21)</f>
        <v>#NUM!</v>
      </c>
    </row>
    <row r="28" spans="1:6" x14ac:dyDescent="0.25">
      <c r="C28" s="209" t="s">
        <v>264</v>
      </c>
      <c r="D28" s="209" t="s">
        <v>264</v>
      </c>
      <c r="E28" s="89">
        <f>TRIMMEAN(A2:A21,0.2)</f>
        <v>4.8125</v>
      </c>
    </row>
  </sheetData>
  <sortState xmlns:xlrd2="http://schemas.microsoft.com/office/spreadsheetml/2017/richdata2" ref="A3:A21">
    <sortCondition ref="A2:A21"/>
  </sortState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3F0D9-BA8B-46B8-B629-9B48B1E84654}">
  <dimension ref="A1:O40"/>
  <sheetViews>
    <sheetView topLeftCell="A7" zoomScaleNormal="100" workbookViewId="0">
      <selection activeCell="D26" sqref="D26"/>
    </sheetView>
  </sheetViews>
  <sheetFormatPr defaultRowHeight="15" x14ac:dyDescent="0.25"/>
  <cols>
    <col min="6" max="6" width="10.140625" bestFit="1" customWidth="1"/>
    <col min="7" max="9" width="12" bestFit="1" customWidth="1"/>
    <col min="11" max="11" width="11.42578125" customWidth="1"/>
    <col min="256" max="257" width="8.42578125" customWidth="1"/>
    <col min="262" max="262" width="10.140625" bestFit="1" customWidth="1"/>
    <col min="263" max="265" width="12" bestFit="1" customWidth="1"/>
    <col min="512" max="513" width="8.42578125" customWidth="1"/>
    <col min="518" max="518" width="10.140625" bestFit="1" customWidth="1"/>
    <col min="519" max="521" width="12" bestFit="1" customWidth="1"/>
    <col min="768" max="769" width="8.42578125" customWidth="1"/>
    <col min="774" max="774" width="10.140625" bestFit="1" customWidth="1"/>
    <col min="775" max="777" width="12" bestFit="1" customWidth="1"/>
    <col min="1024" max="1025" width="8.42578125" customWidth="1"/>
    <col min="1030" max="1030" width="10.140625" bestFit="1" customWidth="1"/>
    <col min="1031" max="1033" width="12" bestFit="1" customWidth="1"/>
    <col min="1280" max="1281" width="8.42578125" customWidth="1"/>
    <col min="1286" max="1286" width="10.140625" bestFit="1" customWidth="1"/>
    <col min="1287" max="1289" width="12" bestFit="1" customWidth="1"/>
    <col min="1536" max="1537" width="8.42578125" customWidth="1"/>
    <col min="1542" max="1542" width="10.140625" bestFit="1" customWidth="1"/>
    <col min="1543" max="1545" width="12" bestFit="1" customWidth="1"/>
    <col min="1792" max="1793" width="8.42578125" customWidth="1"/>
    <col min="1798" max="1798" width="10.140625" bestFit="1" customWidth="1"/>
    <col min="1799" max="1801" width="12" bestFit="1" customWidth="1"/>
    <col min="2048" max="2049" width="8.42578125" customWidth="1"/>
    <col min="2054" max="2054" width="10.140625" bestFit="1" customWidth="1"/>
    <col min="2055" max="2057" width="12" bestFit="1" customWidth="1"/>
    <col min="2304" max="2305" width="8.42578125" customWidth="1"/>
    <col min="2310" max="2310" width="10.140625" bestFit="1" customWidth="1"/>
    <col min="2311" max="2313" width="12" bestFit="1" customWidth="1"/>
    <col min="2560" max="2561" width="8.42578125" customWidth="1"/>
    <col min="2566" max="2566" width="10.140625" bestFit="1" customWidth="1"/>
    <col min="2567" max="2569" width="12" bestFit="1" customWidth="1"/>
    <col min="2816" max="2817" width="8.42578125" customWidth="1"/>
    <col min="2822" max="2822" width="10.140625" bestFit="1" customWidth="1"/>
    <col min="2823" max="2825" width="12" bestFit="1" customWidth="1"/>
    <col min="3072" max="3073" width="8.42578125" customWidth="1"/>
    <col min="3078" max="3078" width="10.140625" bestFit="1" customWidth="1"/>
    <col min="3079" max="3081" width="12" bestFit="1" customWidth="1"/>
    <col min="3328" max="3329" width="8.42578125" customWidth="1"/>
    <col min="3334" max="3334" width="10.140625" bestFit="1" customWidth="1"/>
    <col min="3335" max="3337" width="12" bestFit="1" customWidth="1"/>
    <col min="3584" max="3585" width="8.42578125" customWidth="1"/>
    <col min="3590" max="3590" width="10.140625" bestFit="1" customWidth="1"/>
    <col min="3591" max="3593" width="12" bestFit="1" customWidth="1"/>
    <col min="3840" max="3841" width="8.42578125" customWidth="1"/>
    <col min="3846" max="3846" width="10.140625" bestFit="1" customWidth="1"/>
    <col min="3847" max="3849" width="12" bestFit="1" customWidth="1"/>
    <col min="4096" max="4097" width="8.42578125" customWidth="1"/>
    <col min="4102" max="4102" width="10.140625" bestFit="1" customWidth="1"/>
    <col min="4103" max="4105" width="12" bestFit="1" customWidth="1"/>
    <col min="4352" max="4353" width="8.42578125" customWidth="1"/>
    <col min="4358" max="4358" width="10.140625" bestFit="1" customWidth="1"/>
    <col min="4359" max="4361" width="12" bestFit="1" customWidth="1"/>
    <col min="4608" max="4609" width="8.42578125" customWidth="1"/>
    <col min="4614" max="4614" width="10.140625" bestFit="1" customWidth="1"/>
    <col min="4615" max="4617" width="12" bestFit="1" customWidth="1"/>
    <col min="4864" max="4865" width="8.42578125" customWidth="1"/>
    <col min="4870" max="4870" width="10.140625" bestFit="1" customWidth="1"/>
    <col min="4871" max="4873" width="12" bestFit="1" customWidth="1"/>
    <col min="5120" max="5121" width="8.42578125" customWidth="1"/>
    <col min="5126" max="5126" width="10.140625" bestFit="1" customWidth="1"/>
    <col min="5127" max="5129" width="12" bestFit="1" customWidth="1"/>
    <col min="5376" max="5377" width="8.42578125" customWidth="1"/>
    <col min="5382" max="5382" width="10.140625" bestFit="1" customWidth="1"/>
    <col min="5383" max="5385" width="12" bestFit="1" customWidth="1"/>
    <col min="5632" max="5633" width="8.42578125" customWidth="1"/>
    <col min="5638" max="5638" width="10.140625" bestFit="1" customWidth="1"/>
    <col min="5639" max="5641" width="12" bestFit="1" customWidth="1"/>
    <col min="5888" max="5889" width="8.42578125" customWidth="1"/>
    <col min="5894" max="5894" width="10.140625" bestFit="1" customWidth="1"/>
    <col min="5895" max="5897" width="12" bestFit="1" customWidth="1"/>
    <col min="6144" max="6145" width="8.42578125" customWidth="1"/>
    <col min="6150" max="6150" width="10.140625" bestFit="1" customWidth="1"/>
    <col min="6151" max="6153" width="12" bestFit="1" customWidth="1"/>
    <col min="6400" max="6401" width="8.42578125" customWidth="1"/>
    <col min="6406" max="6406" width="10.140625" bestFit="1" customWidth="1"/>
    <col min="6407" max="6409" width="12" bestFit="1" customWidth="1"/>
    <col min="6656" max="6657" width="8.42578125" customWidth="1"/>
    <col min="6662" max="6662" width="10.140625" bestFit="1" customWidth="1"/>
    <col min="6663" max="6665" width="12" bestFit="1" customWidth="1"/>
    <col min="6912" max="6913" width="8.42578125" customWidth="1"/>
    <col min="6918" max="6918" width="10.140625" bestFit="1" customWidth="1"/>
    <col min="6919" max="6921" width="12" bestFit="1" customWidth="1"/>
    <col min="7168" max="7169" width="8.42578125" customWidth="1"/>
    <col min="7174" max="7174" width="10.140625" bestFit="1" customWidth="1"/>
    <col min="7175" max="7177" width="12" bestFit="1" customWidth="1"/>
    <col min="7424" max="7425" width="8.42578125" customWidth="1"/>
    <col min="7430" max="7430" width="10.140625" bestFit="1" customWidth="1"/>
    <col min="7431" max="7433" width="12" bestFit="1" customWidth="1"/>
    <col min="7680" max="7681" width="8.42578125" customWidth="1"/>
    <col min="7686" max="7686" width="10.140625" bestFit="1" customWidth="1"/>
    <col min="7687" max="7689" width="12" bestFit="1" customWidth="1"/>
    <col min="7936" max="7937" width="8.42578125" customWidth="1"/>
    <col min="7942" max="7942" width="10.140625" bestFit="1" customWidth="1"/>
    <col min="7943" max="7945" width="12" bestFit="1" customWidth="1"/>
    <col min="8192" max="8193" width="8.42578125" customWidth="1"/>
    <col min="8198" max="8198" width="10.140625" bestFit="1" customWidth="1"/>
    <col min="8199" max="8201" width="12" bestFit="1" customWidth="1"/>
    <col min="8448" max="8449" width="8.42578125" customWidth="1"/>
    <col min="8454" max="8454" width="10.140625" bestFit="1" customWidth="1"/>
    <col min="8455" max="8457" width="12" bestFit="1" customWidth="1"/>
    <col min="8704" max="8705" width="8.42578125" customWidth="1"/>
    <col min="8710" max="8710" width="10.140625" bestFit="1" customWidth="1"/>
    <col min="8711" max="8713" width="12" bestFit="1" customWidth="1"/>
    <col min="8960" max="8961" width="8.42578125" customWidth="1"/>
    <col min="8966" max="8966" width="10.140625" bestFit="1" customWidth="1"/>
    <col min="8967" max="8969" width="12" bestFit="1" customWidth="1"/>
    <col min="9216" max="9217" width="8.42578125" customWidth="1"/>
    <col min="9222" max="9222" width="10.140625" bestFit="1" customWidth="1"/>
    <col min="9223" max="9225" width="12" bestFit="1" customWidth="1"/>
    <col min="9472" max="9473" width="8.42578125" customWidth="1"/>
    <col min="9478" max="9478" width="10.140625" bestFit="1" customWidth="1"/>
    <col min="9479" max="9481" width="12" bestFit="1" customWidth="1"/>
    <col min="9728" max="9729" width="8.42578125" customWidth="1"/>
    <col min="9734" max="9734" width="10.140625" bestFit="1" customWidth="1"/>
    <col min="9735" max="9737" width="12" bestFit="1" customWidth="1"/>
    <col min="9984" max="9985" width="8.42578125" customWidth="1"/>
    <col min="9990" max="9990" width="10.140625" bestFit="1" customWidth="1"/>
    <col min="9991" max="9993" width="12" bestFit="1" customWidth="1"/>
    <col min="10240" max="10241" width="8.42578125" customWidth="1"/>
    <col min="10246" max="10246" width="10.140625" bestFit="1" customWidth="1"/>
    <col min="10247" max="10249" width="12" bestFit="1" customWidth="1"/>
    <col min="10496" max="10497" width="8.42578125" customWidth="1"/>
    <col min="10502" max="10502" width="10.140625" bestFit="1" customWidth="1"/>
    <col min="10503" max="10505" width="12" bestFit="1" customWidth="1"/>
    <col min="10752" max="10753" width="8.42578125" customWidth="1"/>
    <col min="10758" max="10758" width="10.140625" bestFit="1" customWidth="1"/>
    <col min="10759" max="10761" width="12" bestFit="1" customWidth="1"/>
    <col min="11008" max="11009" width="8.42578125" customWidth="1"/>
    <col min="11014" max="11014" width="10.140625" bestFit="1" customWidth="1"/>
    <col min="11015" max="11017" width="12" bestFit="1" customWidth="1"/>
    <col min="11264" max="11265" width="8.42578125" customWidth="1"/>
    <col min="11270" max="11270" width="10.140625" bestFit="1" customWidth="1"/>
    <col min="11271" max="11273" width="12" bestFit="1" customWidth="1"/>
    <col min="11520" max="11521" width="8.42578125" customWidth="1"/>
    <col min="11526" max="11526" width="10.140625" bestFit="1" customWidth="1"/>
    <col min="11527" max="11529" width="12" bestFit="1" customWidth="1"/>
    <col min="11776" max="11777" width="8.42578125" customWidth="1"/>
    <col min="11782" max="11782" width="10.140625" bestFit="1" customWidth="1"/>
    <col min="11783" max="11785" width="12" bestFit="1" customWidth="1"/>
    <col min="12032" max="12033" width="8.42578125" customWidth="1"/>
    <col min="12038" max="12038" width="10.140625" bestFit="1" customWidth="1"/>
    <col min="12039" max="12041" width="12" bestFit="1" customWidth="1"/>
    <col min="12288" max="12289" width="8.42578125" customWidth="1"/>
    <col min="12294" max="12294" width="10.140625" bestFit="1" customWidth="1"/>
    <col min="12295" max="12297" width="12" bestFit="1" customWidth="1"/>
    <col min="12544" max="12545" width="8.42578125" customWidth="1"/>
    <col min="12550" max="12550" width="10.140625" bestFit="1" customWidth="1"/>
    <col min="12551" max="12553" width="12" bestFit="1" customWidth="1"/>
    <col min="12800" max="12801" width="8.42578125" customWidth="1"/>
    <col min="12806" max="12806" width="10.140625" bestFit="1" customWidth="1"/>
    <col min="12807" max="12809" width="12" bestFit="1" customWidth="1"/>
    <col min="13056" max="13057" width="8.42578125" customWidth="1"/>
    <col min="13062" max="13062" width="10.140625" bestFit="1" customWidth="1"/>
    <col min="13063" max="13065" width="12" bestFit="1" customWidth="1"/>
    <col min="13312" max="13313" width="8.42578125" customWidth="1"/>
    <col min="13318" max="13318" width="10.140625" bestFit="1" customWidth="1"/>
    <col min="13319" max="13321" width="12" bestFit="1" customWidth="1"/>
    <col min="13568" max="13569" width="8.42578125" customWidth="1"/>
    <col min="13574" max="13574" width="10.140625" bestFit="1" customWidth="1"/>
    <col min="13575" max="13577" width="12" bestFit="1" customWidth="1"/>
    <col min="13824" max="13825" width="8.42578125" customWidth="1"/>
    <col min="13830" max="13830" width="10.140625" bestFit="1" customWidth="1"/>
    <col min="13831" max="13833" width="12" bestFit="1" customWidth="1"/>
    <col min="14080" max="14081" width="8.42578125" customWidth="1"/>
    <col min="14086" max="14086" width="10.140625" bestFit="1" customWidth="1"/>
    <col min="14087" max="14089" width="12" bestFit="1" customWidth="1"/>
    <col min="14336" max="14337" width="8.42578125" customWidth="1"/>
    <col min="14342" max="14342" width="10.140625" bestFit="1" customWidth="1"/>
    <col min="14343" max="14345" width="12" bestFit="1" customWidth="1"/>
    <col min="14592" max="14593" width="8.42578125" customWidth="1"/>
    <col min="14598" max="14598" width="10.140625" bestFit="1" customWidth="1"/>
    <col min="14599" max="14601" width="12" bestFit="1" customWidth="1"/>
    <col min="14848" max="14849" width="8.42578125" customWidth="1"/>
    <col min="14854" max="14854" width="10.140625" bestFit="1" customWidth="1"/>
    <col min="14855" max="14857" width="12" bestFit="1" customWidth="1"/>
    <col min="15104" max="15105" width="8.42578125" customWidth="1"/>
    <col min="15110" max="15110" width="10.140625" bestFit="1" customWidth="1"/>
    <col min="15111" max="15113" width="12" bestFit="1" customWidth="1"/>
    <col min="15360" max="15361" width="8.42578125" customWidth="1"/>
    <col min="15366" max="15366" width="10.140625" bestFit="1" customWidth="1"/>
    <col min="15367" max="15369" width="12" bestFit="1" customWidth="1"/>
    <col min="15616" max="15617" width="8.42578125" customWidth="1"/>
    <col min="15622" max="15622" width="10.140625" bestFit="1" customWidth="1"/>
    <col min="15623" max="15625" width="12" bestFit="1" customWidth="1"/>
    <col min="15872" max="15873" width="8.42578125" customWidth="1"/>
    <col min="15878" max="15878" width="10.140625" bestFit="1" customWidth="1"/>
    <col min="15879" max="15881" width="12" bestFit="1" customWidth="1"/>
    <col min="16128" max="16129" width="8.42578125" customWidth="1"/>
    <col min="16134" max="16134" width="10.140625" bestFit="1" customWidth="1"/>
    <col min="16135" max="16137" width="12" bestFit="1" customWidth="1"/>
  </cols>
  <sheetData>
    <row r="1" spans="1:11" x14ac:dyDescent="0.25">
      <c r="C1" t="s">
        <v>271</v>
      </c>
      <c r="D1" t="s">
        <v>130</v>
      </c>
      <c r="E1">
        <v>-1</v>
      </c>
      <c r="F1" t="s">
        <v>131</v>
      </c>
      <c r="H1" s="266" t="s">
        <v>132</v>
      </c>
      <c r="I1" s="266"/>
      <c r="J1" s="266" t="s">
        <v>133</v>
      </c>
      <c r="K1" s="266"/>
    </row>
    <row r="2" spans="1:11" s="88" customFormat="1" ht="14.25" x14ac:dyDescent="0.2">
      <c r="A2" s="87" t="s">
        <v>135</v>
      </c>
      <c r="B2" s="86" t="s">
        <v>134</v>
      </c>
      <c r="C2" s="102" t="s">
        <v>136</v>
      </c>
      <c r="D2" s="111" t="s">
        <v>137</v>
      </c>
      <c r="E2" s="111" t="s">
        <v>164</v>
      </c>
      <c r="F2" s="111" t="s">
        <v>138</v>
      </c>
      <c r="G2" s="111" t="s">
        <v>139</v>
      </c>
      <c r="H2" s="106" t="s">
        <v>140</v>
      </c>
      <c r="I2" s="106" t="s">
        <v>141</v>
      </c>
      <c r="J2" s="108" t="s">
        <v>142</v>
      </c>
      <c r="K2" s="108" t="s">
        <v>143</v>
      </c>
    </row>
    <row r="3" spans="1:11" x14ac:dyDescent="0.25">
      <c r="A3" s="90">
        <v>0</v>
      </c>
      <c r="B3" s="89">
        <v>1</v>
      </c>
      <c r="C3" s="103">
        <f>A3*B3</f>
        <v>0</v>
      </c>
      <c r="D3" s="110">
        <f>A3-$D$22</f>
        <v>-4.8</v>
      </c>
      <c r="E3" s="110">
        <f>D3*($E$1)</f>
        <v>4.8</v>
      </c>
      <c r="F3" s="110">
        <f>POWER(D3,2)</f>
        <v>23.04</v>
      </c>
      <c r="G3" s="110">
        <f>F3*B3</f>
        <v>23.04</v>
      </c>
      <c r="H3" s="107" t="e">
        <f t="shared" ref="H3:H12" si="0">LOG(A3)</f>
        <v>#NUM!</v>
      </c>
      <c r="I3" s="107" t="e">
        <f t="shared" ref="I3:I12" si="1">H3*B3</f>
        <v>#NUM!</v>
      </c>
      <c r="J3" s="109" t="e">
        <f t="shared" ref="J3:J12" si="2">$J$14/A3</f>
        <v>#DIV/0!</v>
      </c>
      <c r="K3" s="109" t="e">
        <f t="shared" ref="K3:K12" si="3">J3*B3</f>
        <v>#DIV/0!</v>
      </c>
    </row>
    <row r="4" spans="1:11" x14ac:dyDescent="0.25">
      <c r="A4" s="90">
        <v>1</v>
      </c>
      <c r="B4" s="89">
        <v>1</v>
      </c>
      <c r="C4" s="103">
        <f t="shared" ref="C4:C12" si="4">A4*B4</f>
        <v>1</v>
      </c>
      <c r="D4" s="110">
        <f t="shared" ref="D4:D12" si="5">A4-$D$22</f>
        <v>-3.8</v>
      </c>
      <c r="E4" s="110">
        <f t="shared" ref="E4:E7" si="6">D4*($E$1)</f>
        <v>3.8</v>
      </c>
      <c r="F4" s="110">
        <f t="shared" ref="F4:F12" si="7">POWER(D4,2)</f>
        <v>14.44</v>
      </c>
      <c r="G4" s="110">
        <f t="shared" ref="G4:G12" si="8">F4*B4</f>
        <v>14.44</v>
      </c>
      <c r="H4" s="107">
        <f t="shared" si="0"/>
        <v>0</v>
      </c>
      <c r="I4" s="107">
        <f t="shared" si="1"/>
        <v>0</v>
      </c>
      <c r="J4" s="109">
        <f t="shared" si="2"/>
        <v>1</v>
      </c>
      <c r="K4" s="109">
        <f t="shared" si="3"/>
        <v>1</v>
      </c>
    </row>
    <row r="5" spans="1:11" x14ac:dyDescent="0.25">
      <c r="A5" s="90">
        <v>2</v>
      </c>
      <c r="B5" s="89">
        <v>1</v>
      </c>
      <c r="C5" s="103">
        <f t="shared" si="4"/>
        <v>2</v>
      </c>
      <c r="D5" s="110">
        <f t="shared" si="5"/>
        <v>-2.8</v>
      </c>
      <c r="E5" s="110">
        <f t="shared" si="6"/>
        <v>2.8</v>
      </c>
      <c r="F5" s="110">
        <f t="shared" si="7"/>
        <v>7.839999999999999</v>
      </c>
      <c r="G5" s="110">
        <f t="shared" si="8"/>
        <v>7.839999999999999</v>
      </c>
      <c r="H5" s="107">
        <f t="shared" si="0"/>
        <v>0.3010299956639812</v>
      </c>
      <c r="I5" s="107">
        <f t="shared" si="1"/>
        <v>0.3010299956639812</v>
      </c>
      <c r="J5" s="109">
        <f t="shared" si="2"/>
        <v>0.5</v>
      </c>
      <c r="K5" s="109">
        <f t="shared" si="3"/>
        <v>0.5</v>
      </c>
    </row>
    <row r="6" spans="1:11" x14ac:dyDescent="0.25">
      <c r="A6" s="90">
        <v>3</v>
      </c>
      <c r="B6" s="89">
        <v>1</v>
      </c>
      <c r="C6" s="103">
        <f t="shared" si="4"/>
        <v>3</v>
      </c>
      <c r="D6" s="110">
        <f t="shared" si="5"/>
        <v>-1.7999999999999998</v>
      </c>
      <c r="E6" s="110">
        <f t="shared" si="6"/>
        <v>1.7999999999999998</v>
      </c>
      <c r="F6" s="110">
        <f t="shared" si="7"/>
        <v>3.2399999999999993</v>
      </c>
      <c r="G6" s="110">
        <f t="shared" si="8"/>
        <v>3.2399999999999993</v>
      </c>
      <c r="H6" s="107">
        <f t="shared" si="0"/>
        <v>0.47712125471966244</v>
      </c>
      <c r="I6" s="107">
        <f t="shared" si="1"/>
        <v>0.47712125471966244</v>
      </c>
      <c r="J6" s="109">
        <f t="shared" si="2"/>
        <v>0.33333333333333331</v>
      </c>
      <c r="K6" s="109">
        <f t="shared" si="3"/>
        <v>0.33333333333333331</v>
      </c>
    </row>
    <row r="7" spans="1:11" x14ac:dyDescent="0.25">
      <c r="A7" s="90">
        <v>4</v>
      </c>
      <c r="B7" s="89">
        <v>5</v>
      </c>
      <c r="C7" s="103">
        <f t="shared" si="4"/>
        <v>20</v>
      </c>
      <c r="D7" s="110">
        <f t="shared" si="5"/>
        <v>-0.79999999999999982</v>
      </c>
      <c r="E7" s="110">
        <f t="shared" si="6"/>
        <v>0.79999999999999982</v>
      </c>
      <c r="F7" s="110">
        <f t="shared" si="7"/>
        <v>0.63999999999999968</v>
      </c>
      <c r="G7" s="110">
        <f t="shared" si="8"/>
        <v>3.1999999999999984</v>
      </c>
      <c r="H7" s="107">
        <f t="shared" si="0"/>
        <v>0.6020599913279624</v>
      </c>
      <c r="I7" s="107">
        <f t="shared" si="1"/>
        <v>3.0102999566398121</v>
      </c>
      <c r="J7" s="109">
        <f t="shared" si="2"/>
        <v>0.25</v>
      </c>
      <c r="K7" s="109">
        <f t="shared" si="3"/>
        <v>1.25</v>
      </c>
    </row>
    <row r="8" spans="1:11" x14ac:dyDescent="0.25">
      <c r="A8" s="90">
        <v>5</v>
      </c>
      <c r="B8" s="89">
        <v>3</v>
      </c>
      <c r="C8" s="103">
        <f t="shared" si="4"/>
        <v>15</v>
      </c>
      <c r="D8" s="110">
        <f t="shared" si="5"/>
        <v>0.20000000000000018</v>
      </c>
      <c r="E8" s="110">
        <f>D8</f>
        <v>0.20000000000000018</v>
      </c>
      <c r="F8" s="110">
        <f t="shared" si="7"/>
        <v>4.000000000000007E-2</v>
      </c>
      <c r="G8" s="110">
        <f t="shared" si="8"/>
        <v>0.12000000000000022</v>
      </c>
      <c r="H8" s="107">
        <f t="shared" si="0"/>
        <v>0.69897000433601886</v>
      </c>
      <c r="I8" s="107">
        <f t="shared" si="1"/>
        <v>2.0969100130080567</v>
      </c>
      <c r="J8" s="109">
        <f t="shared" si="2"/>
        <v>0.2</v>
      </c>
      <c r="K8" s="109">
        <f t="shared" si="3"/>
        <v>0.60000000000000009</v>
      </c>
    </row>
    <row r="9" spans="1:11" x14ac:dyDescent="0.25">
      <c r="A9" s="90">
        <v>6</v>
      </c>
      <c r="B9" s="89">
        <v>4</v>
      </c>
      <c r="C9" s="103">
        <f t="shared" si="4"/>
        <v>24</v>
      </c>
      <c r="D9" s="110">
        <f t="shared" si="5"/>
        <v>1.2000000000000002</v>
      </c>
      <c r="E9" s="110">
        <f t="shared" ref="E9:E12" si="9">D9</f>
        <v>1.2000000000000002</v>
      </c>
      <c r="F9" s="110">
        <f t="shared" si="7"/>
        <v>1.4400000000000004</v>
      </c>
      <c r="G9" s="110">
        <f t="shared" si="8"/>
        <v>5.7600000000000016</v>
      </c>
      <c r="H9" s="107">
        <f t="shared" si="0"/>
        <v>0.77815125038364363</v>
      </c>
      <c r="I9" s="107">
        <f t="shared" si="1"/>
        <v>3.1126050015345745</v>
      </c>
      <c r="J9" s="109">
        <f t="shared" si="2"/>
        <v>0.16666666666666666</v>
      </c>
      <c r="K9" s="109">
        <f t="shared" si="3"/>
        <v>0.66666666666666663</v>
      </c>
    </row>
    <row r="10" spans="1:11" x14ac:dyDescent="0.25">
      <c r="A10" s="90">
        <v>7</v>
      </c>
      <c r="B10" s="89">
        <v>2</v>
      </c>
      <c r="C10" s="103">
        <f t="shared" si="4"/>
        <v>14</v>
      </c>
      <c r="D10" s="110">
        <f t="shared" si="5"/>
        <v>2.2000000000000002</v>
      </c>
      <c r="E10" s="110">
        <f t="shared" si="9"/>
        <v>2.2000000000000002</v>
      </c>
      <c r="F10" s="110">
        <f t="shared" si="7"/>
        <v>4.8400000000000007</v>
      </c>
      <c r="G10" s="110">
        <f t="shared" si="8"/>
        <v>9.6800000000000015</v>
      </c>
      <c r="H10" s="107">
        <f t="shared" si="0"/>
        <v>0.84509804001425681</v>
      </c>
      <c r="I10" s="107">
        <f t="shared" si="1"/>
        <v>1.6901960800285136</v>
      </c>
      <c r="J10" s="109">
        <f t="shared" si="2"/>
        <v>0.14285714285714285</v>
      </c>
      <c r="K10" s="109">
        <f t="shared" si="3"/>
        <v>0.2857142857142857</v>
      </c>
    </row>
    <row r="11" spans="1:11" x14ac:dyDescent="0.25">
      <c r="A11" s="90">
        <v>8</v>
      </c>
      <c r="B11" s="89">
        <v>1</v>
      </c>
      <c r="C11" s="103">
        <f t="shared" si="4"/>
        <v>8</v>
      </c>
      <c r="D11" s="110">
        <f t="shared" si="5"/>
        <v>3.2</v>
      </c>
      <c r="E11" s="110">
        <f t="shared" si="9"/>
        <v>3.2</v>
      </c>
      <c r="F11" s="110">
        <f t="shared" si="7"/>
        <v>10.240000000000002</v>
      </c>
      <c r="G11" s="110">
        <f t="shared" si="8"/>
        <v>10.240000000000002</v>
      </c>
      <c r="H11" s="107">
        <f t="shared" si="0"/>
        <v>0.90308998699194354</v>
      </c>
      <c r="I11" s="107">
        <f t="shared" si="1"/>
        <v>0.90308998699194354</v>
      </c>
      <c r="J11" s="109">
        <f t="shared" si="2"/>
        <v>0.125</v>
      </c>
      <c r="K11" s="109">
        <f t="shared" si="3"/>
        <v>0.125</v>
      </c>
    </row>
    <row r="12" spans="1:11" x14ac:dyDescent="0.25">
      <c r="A12" s="90">
        <v>9</v>
      </c>
      <c r="B12" s="89">
        <v>1</v>
      </c>
      <c r="C12" s="103">
        <f t="shared" si="4"/>
        <v>9</v>
      </c>
      <c r="D12" s="110">
        <f t="shared" si="5"/>
        <v>4.2</v>
      </c>
      <c r="E12" s="110">
        <f t="shared" si="9"/>
        <v>4.2</v>
      </c>
      <c r="F12" s="110">
        <f t="shared" si="7"/>
        <v>17.64</v>
      </c>
      <c r="G12" s="110">
        <f t="shared" si="8"/>
        <v>17.64</v>
      </c>
      <c r="H12" s="107">
        <f t="shared" si="0"/>
        <v>0.95424250943932487</v>
      </c>
      <c r="I12" s="107">
        <f t="shared" si="1"/>
        <v>0.95424250943932487</v>
      </c>
      <c r="J12" s="109">
        <f t="shared" si="2"/>
        <v>0.1111111111111111</v>
      </c>
      <c r="K12" s="109">
        <f t="shared" si="3"/>
        <v>0.1111111111111111</v>
      </c>
    </row>
    <row r="13" spans="1:11" s="88" customFormat="1" ht="12.75" x14ac:dyDescent="0.2">
      <c r="A13" s="86" t="s">
        <v>144</v>
      </c>
      <c r="B13" s="86">
        <f>SUM(B3:B12)</f>
        <v>20</v>
      </c>
      <c r="C13" s="102">
        <f>SUM(C3:C12)</f>
        <v>96</v>
      </c>
      <c r="D13" s="111"/>
      <c r="E13" s="111">
        <f>SUM(E3:E12)</f>
        <v>24.999999999999996</v>
      </c>
      <c r="F13" s="111">
        <f>SUM(F3:F12)</f>
        <v>83.399999999999991</v>
      </c>
      <c r="G13" s="111">
        <f>SUM(G3:G12)</f>
        <v>95.2</v>
      </c>
      <c r="I13" s="88">
        <f>SUM(I4:I12)</f>
        <v>12.545494798025871</v>
      </c>
      <c r="K13" s="88">
        <f>SUM(K4:K12)</f>
        <v>4.8718253968253959</v>
      </c>
    </row>
    <row r="14" spans="1:11" s="88" customFormat="1" ht="12.75" x14ac:dyDescent="0.2">
      <c r="C14" s="88" t="s">
        <v>272</v>
      </c>
      <c r="E14" s="88">
        <f>E13/D21</f>
        <v>1.2499999999999998</v>
      </c>
      <c r="J14" s="88">
        <v>1</v>
      </c>
    </row>
    <row r="15" spans="1:11" s="88" customFormat="1" ht="18.75" x14ac:dyDescent="0.25">
      <c r="E15" s="120" t="s">
        <v>163</v>
      </c>
    </row>
    <row r="16" spans="1:11" s="88" customFormat="1" ht="12.75" x14ac:dyDescent="0.2"/>
    <row r="21" spans="3:15" x14ac:dyDescent="0.25">
      <c r="C21" s="91" t="s">
        <v>145</v>
      </c>
      <c r="D21" s="92">
        <f>B13</f>
        <v>20</v>
      </c>
      <c r="E21" s="112"/>
      <c r="F21" s="93" t="s">
        <v>146</v>
      </c>
    </row>
    <row r="22" spans="3:15" x14ac:dyDescent="0.25">
      <c r="C22" s="91" t="s">
        <v>147</v>
      </c>
      <c r="D22" s="103">
        <f>C13/B13</f>
        <v>4.8</v>
      </c>
      <c r="E22" s="113"/>
      <c r="F22" s="93" t="s">
        <v>148</v>
      </c>
    </row>
    <row r="23" spans="3:15" x14ac:dyDescent="0.25">
      <c r="C23" s="91" t="s">
        <v>149</v>
      </c>
      <c r="D23" s="110">
        <f>G13/(B13-1)</f>
        <v>5.0105263157894742</v>
      </c>
      <c r="E23" s="114"/>
      <c r="F23" s="93" t="s">
        <v>273</v>
      </c>
      <c r="J23" t="s">
        <v>278</v>
      </c>
    </row>
    <row r="24" spans="3:15" x14ac:dyDescent="0.25">
      <c r="C24" s="91" t="s">
        <v>151</v>
      </c>
      <c r="D24" s="110">
        <f>SQRT(D23)</f>
        <v>2.2384204957490614</v>
      </c>
      <c r="E24" s="114"/>
      <c r="F24" s="93" t="s">
        <v>152</v>
      </c>
      <c r="J24" s="211">
        <f>D22+D24</f>
        <v>7.0384204957490617</v>
      </c>
      <c r="N24" t="s">
        <v>279</v>
      </c>
    </row>
    <row r="25" spans="3:15" x14ac:dyDescent="0.25">
      <c r="C25" s="91" t="s">
        <v>153</v>
      </c>
      <c r="D25" s="110">
        <f>D24/ SQRT(B13)</f>
        <v>0.50052603907236803</v>
      </c>
      <c r="E25" s="114"/>
      <c r="F25" s="93" t="s">
        <v>154</v>
      </c>
      <c r="J25" s="211">
        <f>D22-D24</f>
        <v>2.5615795042509384</v>
      </c>
      <c r="K25" s="137" t="s">
        <v>274</v>
      </c>
      <c r="L25" s="170">
        <v>0.68</v>
      </c>
      <c r="M25" s="211" t="s">
        <v>276</v>
      </c>
      <c r="N25" s="211">
        <f>2.56-D25</f>
        <v>2.0594739609276322</v>
      </c>
      <c r="O25" s="211">
        <f>7.03+D25</f>
        <v>7.5305260390723685</v>
      </c>
    </row>
    <row r="26" spans="3:15" x14ac:dyDescent="0.25">
      <c r="C26" s="91" t="s">
        <v>155</v>
      </c>
      <c r="D26" s="213">
        <f>D24/D22</f>
        <v>0.4663376032810545</v>
      </c>
      <c r="E26" s="114"/>
      <c r="F26" s="93" t="s">
        <v>156</v>
      </c>
      <c r="J26">
        <f>D22+(2*D24)</f>
        <v>9.2768409914981227</v>
      </c>
      <c r="K26" s="166" t="s">
        <v>275</v>
      </c>
      <c r="L26" s="212">
        <v>0.95499999999999996</v>
      </c>
      <c r="M26" t="s">
        <v>277</v>
      </c>
    </row>
    <row r="27" spans="3:15" x14ac:dyDescent="0.25">
      <c r="C27" s="91" t="s">
        <v>132</v>
      </c>
      <c r="D27" s="107">
        <f>I13/B13</f>
        <v>0.62727473990129357</v>
      </c>
      <c r="E27" s="115"/>
      <c r="F27" s="93" t="s">
        <v>157</v>
      </c>
      <c r="J27">
        <f>D22-(2*D24)</f>
        <v>0.32315900850187695</v>
      </c>
    </row>
    <row r="28" spans="3:15" x14ac:dyDescent="0.25">
      <c r="C28" s="91" t="s">
        <v>133</v>
      </c>
      <c r="D28" s="109">
        <f>K13/B13</f>
        <v>0.2435912698412698</v>
      </c>
      <c r="E28" s="116"/>
      <c r="F28" s="93" t="s">
        <v>158</v>
      </c>
    </row>
    <row r="30" spans="3:15" x14ac:dyDescent="0.25">
      <c r="C30" s="94" t="s">
        <v>159</v>
      </c>
      <c r="D30" s="94"/>
      <c r="E30" s="94"/>
    </row>
    <row r="32" spans="3:15" x14ac:dyDescent="0.25">
      <c r="C32" s="95" t="s">
        <v>160</v>
      </c>
      <c r="D32" s="96" t="s">
        <v>161</v>
      </c>
      <c r="E32" s="117"/>
    </row>
    <row r="33" spans="3:8" x14ac:dyDescent="0.25">
      <c r="C33" s="97">
        <v>1</v>
      </c>
      <c r="D33" s="98">
        <v>0.68</v>
      </c>
      <c r="E33" s="118"/>
    </row>
    <row r="34" spans="3:8" x14ac:dyDescent="0.25">
      <c r="C34" s="97">
        <v>1.96</v>
      </c>
      <c r="D34" s="98">
        <v>0.95</v>
      </c>
      <c r="E34" s="118"/>
    </row>
    <row r="35" spans="3:8" x14ac:dyDescent="0.25">
      <c r="C35" s="97">
        <v>2</v>
      </c>
      <c r="D35" s="99">
        <v>0.95499999999999996</v>
      </c>
      <c r="E35" s="119"/>
    </row>
    <row r="36" spans="3:8" x14ac:dyDescent="0.25">
      <c r="C36" s="97">
        <v>3</v>
      </c>
      <c r="D36" s="99">
        <v>0.997</v>
      </c>
      <c r="E36" s="119"/>
    </row>
    <row r="37" spans="3:8" x14ac:dyDescent="0.25">
      <c r="G37" s="88"/>
    </row>
    <row r="38" spans="3:8" x14ac:dyDescent="0.25">
      <c r="H38" s="100"/>
    </row>
    <row r="39" spans="3:8" x14ac:dyDescent="0.25">
      <c r="H39" s="100"/>
    </row>
    <row r="40" spans="3:8" x14ac:dyDescent="0.25">
      <c r="H40" s="100"/>
    </row>
  </sheetData>
  <mergeCells count="2">
    <mergeCell ref="H1:I1"/>
    <mergeCell ref="J1:K1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CAP1-ITEM1.3</vt:lpstr>
      <vt:lpstr>CAP1-ITEM1.3-INTEIRO</vt:lpstr>
      <vt:lpstr>CAP1-ITEM1.3-LISTA</vt:lpstr>
      <vt:lpstr>CAP1-ITEM1.3-SEM REPOSIÇÃO</vt:lpstr>
      <vt:lpstr>CAP2-ITEM2.2</vt:lpstr>
      <vt:lpstr>CAP2-ITEM2.3</vt:lpstr>
      <vt:lpstr>CAP2-ITEM2.5</vt:lpstr>
      <vt:lpstr>CAP3-3.1-DADOS PRIMITIVOS</vt:lpstr>
      <vt:lpstr>CAP3-3.1-NÃO AGRUPADOS</vt:lpstr>
      <vt:lpstr>CAP3-3.1-AGRUPADOS</vt:lpstr>
      <vt:lpstr>CAP3-MEDIA MOVEL</vt:lpstr>
      <vt:lpstr>CAP3-3.3</vt:lpstr>
      <vt:lpstr>CAP4-4.3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ASP</dc:creator>
  <cp:lastModifiedBy>ASP</cp:lastModifiedBy>
  <dcterms:created xsi:type="dcterms:W3CDTF">2024-01-08T18:24:24Z</dcterms:created>
  <dcterms:modified xsi:type="dcterms:W3CDTF">2024-02-16T21:45:50Z</dcterms:modified>
</cp:coreProperties>
</file>